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ea\Downloads\"/>
    </mc:Choice>
  </mc:AlternateContent>
  <bookViews>
    <workbookView xWindow="0" yWindow="0" windowWidth="22896" windowHeight="8172"/>
  </bookViews>
  <sheets>
    <sheet name="Sheet1" sheetId="1" r:id="rId1"/>
    <sheet name="Sheet5" sheetId="5" r:id="rId2"/>
    <sheet name="Sheet2" sheetId="2" r:id="rId3"/>
    <sheet name="Sheet3" sheetId="3" r:id="rId4"/>
    <sheet name="Sheet4" sheetId="4" r:id="rId5"/>
  </sheets>
  <definedNames>
    <definedName name="_xlnm.Print_Area" localSheetId="0">Sheet1!$A$1:$O$116</definedName>
  </definedNames>
  <calcPr calcId="162913"/>
</workbook>
</file>

<file path=xl/calcChain.xml><?xml version="1.0" encoding="utf-8"?>
<calcChain xmlns="http://schemas.openxmlformats.org/spreadsheetml/2006/main">
  <c r="O64" i="1" l="1"/>
  <c r="O61" i="1"/>
  <c r="O39" i="1" l="1"/>
  <c r="O76" i="1" l="1"/>
  <c r="O94" i="1" l="1"/>
  <c r="O92" i="1"/>
  <c r="O87" i="1"/>
  <c r="O84" i="1"/>
  <c r="O82" i="1"/>
  <c r="O80" i="1"/>
  <c r="O79" i="1"/>
  <c r="O77" i="1"/>
  <c r="O67" i="1"/>
  <c r="O66" i="1"/>
  <c r="O63" i="1"/>
  <c r="O62" i="1"/>
  <c r="O59" i="1"/>
  <c r="O56" i="1"/>
  <c r="O51" i="1"/>
  <c r="O34" i="1"/>
  <c r="O29" i="1"/>
  <c r="O26" i="1"/>
  <c r="O23" i="1"/>
  <c r="O11" i="1"/>
  <c r="N14" i="1"/>
  <c r="O14" i="1" s="1"/>
  <c r="Y112" i="3" l="1"/>
  <c r="T111" i="3"/>
  <c r="U111" i="3" s="1"/>
  <c r="W111" i="3" s="1"/>
  <c r="X111" i="3" s="1"/>
  <c r="T110" i="3"/>
  <c r="U110" i="3" s="1"/>
  <c r="W110" i="3" s="1"/>
  <c r="X110" i="3" s="1"/>
  <c r="X109" i="3"/>
  <c r="T108" i="3"/>
  <c r="U108" i="3" s="1"/>
  <c r="W108" i="3" s="1"/>
  <c r="X108" i="3" s="1"/>
  <c r="T107" i="3"/>
  <c r="U107" i="3" s="1"/>
  <c r="W107" i="3" s="1"/>
  <c r="X107" i="3" s="1"/>
  <c r="X106" i="3"/>
  <c r="X105" i="3"/>
  <c r="T104" i="3"/>
  <c r="U104" i="3" s="1"/>
  <c r="W104" i="3" s="1"/>
  <c r="X104" i="3" s="1"/>
  <c r="X103" i="3"/>
  <c r="T103" i="3"/>
  <c r="U103" i="3" s="1"/>
  <c r="W102" i="3" s="1"/>
  <c r="X102" i="3" s="1"/>
  <c r="T101" i="3"/>
  <c r="U101" i="3" s="1"/>
  <c r="W101" i="3" s="1"/>
  <c r="X101" i="3" s="1"/>
  <c r="X100" i="3"/>
  <c r="X99" i="3"/>
  <c r="V99" i="3"/>
  <c r="X98" i="3"/>
  <c r="U98" i="3"/>
  <c r="X97" i="3"/>
  <c r="V97" i="3"/>
  <c r="X96" i="3"/>
  <c r="V96" i="3"/>
  <c r="V95" i="3"/>
  <c r="U95" i="3"/>
  <c r="T94" i="3"/>
  <c r="U94" i="3" s="1"/>
  <c r="W94" i="3" s="1"/>
  <c r="X94" i="3" s="1"/>
  <c r="T93" i="3"/>
  <c r="U93" i="3" s="1"/>
  <c r="W93" i="3" s="1"/>
  <c r="X93" i="3" s="1"/>
  <c r="X92" i="3"/>
  <c r="V92" i="3"/>
  <c r="X91" i="3"/>
  <c r="U91" i="3"/>
  <c r="X90" i="3"/>
  <c r="U90" i="3"/>
  <c r="X89" i="3"/>
  <c r="U89" i="3"/>
  <c r="V88" i="3"/>
  <c r="U88" i="3"/>
  <c r="T87" i="3"/>
  <c r="U87" i="3" s="1"/>
  <c r="W87" i="3" s="1"/>
  <c r="X87" i="3" s="1"/>
  <c r="X86" i="3"/>
  <c r="V85" i="3"/>
  <c r="T85" i="3"/>
  <c r="U85" i="3" s="1"/>
  <c r="X84" i="3"/>
  <c r="V83" i="3"/>
  <c r="T83" i="3"/>
  <c r="U83" i="3" s="1"/>
  <c r="X82" i="3"/>
  <c r="U82" i="3"/>
  <c r="U81" i="3"/>
  <c r="W81" i="3" s="1"/>
  <c r="X81" i="3" s="1"/>
  <c r="T80" i="3"/>
  <c r="U80" i="3" s="1"/>
  <c r="W80" i="3" s="1"/>
  <c r="X80" i="3" s="1"/>
  <c r="X79" i="3"/>
  <c r="V78" i="3"/>
  <c r="T78" i="3"/>
  <c r="U78" i="3" s="1"/>
  <c r="T77" i="3"/>
  <c r="U77" i="3" s="1"/>
  <c r="W77" i="3" s="1"/>
  <c r="X77" i="3" s="1"/>
  <c r="X76" i="3"/>
  <c r="X75" i="3"/>
  <c r="V75" i="3"/>
  <c r="X74" i="3"/>
  <c r="V74" i="3"/>
  <c r="X73" i="3"/>
  <c r="V73" i="3"/>
  <c r="X72" i="3"/>
  <c r="V72" i="3"/>
  <c r="X71" i="3"/>
  <c r="V71" i="3"/>
  <c r="X70" i="3"/>
  <c r="V70" i="3"/>
  <c r="X69" i="3"/>
  <c r="V69" i="3"/>
  <c r="V68" i="3"/>
  <c r="T68" i="3"/>
  <c r="U68" i="3" s="1"/>
  <c r="T67" i="3"/>
  <c r="U67" i="3" s="1"/>
  <c r="W67" i="3" s="1"/>
  <c r="X67" i="3" s="1"/>
  <c r="U66" i="3"/>
  <c r="W66" i="3" s="1"/>
  <c r="X66" i="3" s="1"/>
  <c r="T65" i="3"/>
  <c r="U65" i="3" s="1"/>
  <c r="W65" i="3" s="1"/>
  <c r="X65" i="3" s="1"/>
  <c r="T64" i="3"/>
  <c r="U64" i="3" s="1"/>
  <c r="W64" i="3" s="1"/>
  <c r="X64" i="3" s="1"/>
  <c r="T63" i="3"/>
  <c r="U63" i="3" s="1"/>
  <c r="W63" i="3" s="1"/>
  <c r="X63" i="3" s="1"/>
  <c r="T62" i="3"/>
  <c r="U62" i="3" s="1"/>
  <c r="W62" i="3" s="1"/>
  <c r="X62" i="3" s="1"/>
  <c r="T61" i="3"/>
  <c r="U61" i="3" s="1"/>
  <c r="W61" i="3" s="1"/>
  <c r="X61" i="3" s="1"/>
  <c r="T60" i="3"/>
  <c r="U60" i="3" s="1"/>
  <c r="W60" i="3" s="1"/>
  <c r="X60" i="3" s="1"/>
  <c r="T59" i="3"/>
  <c r="U59" i="3" s="1"/>
  <c r="W59" i="3" s="1"/>
  <c r="X59" i="3" s="1"/>
  <c r="T58" i="3"/>
  <c r="U58" i="3" s="1"/>
  <c r="W58" i="3" s="1"/>
  <c r="X58" i="3" s="1"/>
  <c r="V57" i="3"/>
  <c r="T57" i="3"/>
  <c r="U57" i="3" s="1"/>
  <c r="X56" i="3"/>
  <c r="X55" i="3"/>
  <c r="V55" i="3"/>
  <c r="X54" i="3"/>
  <c r="V54" i="3"/>
  <c r="X53" i="3"/>
  <c r="V53" i="3"/>
  <c r="V52" i="3"/>
  <c r="T52" i="3"/>
  <c r="U52" i="3" s="1"/>
  <c r="X51" i="3"/>
  <c r="U51" i="3"/>
  <c r="U50" i="3"/>
  <c r="X49" i="3"/>
  <c r="X48" i="3"/>
  <c r="V48" i="3"/>
  <c r="X47" i="3"/>
  <c r="V47" i="3"/>
  <c r="X46" i="3"/>
  <c r="V46" i="3"/>
  <c r="X45" i="3"/>
  <c r="V45" i="3"/>
  <c r="X44" i="3"/>
  <c r="V44" i="3"/>
  <c r="X43" i="3"/>
  <c r="V43" i="3"/>
  <c r="X42" i="3"/>
  <c r="V42" i="3"/>
  <c r="X41" i="3"/>
  <c r="V41" i="3"/>
  <c r="V40" i="3"/>
  <c r="T40" i="3"/>
  <c r="U40" i="3" s="1"/>
  <c r="X39" i="3"/>
  <c r="V39" i="3"/>
  <c r="X38" i="3"/>
  <c r="V38" i="3"/>
  <c r="X37" i="3"/>
  <c r="V37" i="3"/>
  <c r="U37" i="3"/>
  <c r="X36" i="3"/>
  <c r="V36" i="3"/>
  <c r="V35" i="3"/>
  <c r="U35" i="3"/>
  <c r="X34" i="3"/>
  <c r="V34" i="3"/>
  <c r="X33" i="3"/>
  <c r="V33" i="3"/>
  <c r="X32" i="3"/>
  <c r="V32" i="3"/>
  <c r="U32" i="3"/>
  <c r="X31" i="3"/>
  <c r="V31" i="3"/>
  <c r="U31" i="3"/>
  <c r="V30" i="3"/>
  <c r="U30" i="3"/>
  <c r="X29" i="3"/>
  <c r="V29" i="3"/>
  <c r="X28" i="3"/>
  <c r="V28" i="3"/>
  <c r="T27" i="3"/>
  <c r="U27" i="3" s="1"/>
  <c r="T26" i="3"/>
  <c r="U26" i="3" s="1"/>
  <c r="W26" i="3" s="1"/>
  <c r="X26" i="3" s="1"/>
  <c r="X25" i="3"/>
  <c r="V24" i="3"/>
  <c r="T24" i="3"/>
  <c r="U24" i="3" s="1"/>
  <c r="T23" i="3"/>
  <c r="U23" i="3" s="1"/>
  <c r="W23" i="3" s="1"/>
  <c r="X23" i="3" s="1"/>
  <c r="T22" i="3"/>
  <c r="U22" i="3" s="1"/>
  <c r="W22" i="3" s="1"/>
  <c r="X22" i="3" s="1"/>
  <c r="X21" i="3"/>
  <c r="X20" i="3"/>
  <c r="V20" i="3"/>
  <c r="X19" i="3"/>
  <c r="V19" i="3"/>
  <c r="X18" i="3"/>
  <c r="V18" i="3"/>
  <c r="X17" i="3"/>
  <c r="V17" i="3"/>
  <c r="V16" i="3"/>
  <c r="T16" i="3"/>
  <c r="U16" i="3" s="1"/>
  <c r="T15" i="3"/>
  <c r="U15" i="3" s="1"/>
  <c r="W15" i="3" s="1"/>
  <c r="X15" i="3" s="1"/>
  <c r="X14" i="3"/>
  <c r="T13" i="3"/>
  <c r="U13" i="3" s="1"/>
  <c r="W13" i="3" s="1"/>
  <c r="X13" i="3" s="1"/>
  <c r="X12" i="3"/>
  <c r="T11" i="3"/>
  <c r="U11" i="3" s="1"/>
  <c r="W11" i="3" s="1"/>
  <c r="X11" i="3" s="1"/>
  <c r="X10" i="3"/>
  <c r="V9" i="3"/>
  <c r="T8" i="3"/>
  <c r="U8" i="3" s="1"/>
  <c r="W8" i="3" s="1"/>
  <c r="X8" i="3" s="1"/>
  <c r="X7" i="3"/>
  <c r="T6" i="3"/>
  <c r="T9" i="3" s="1"/>
  <c r="U9" i="3" s="1"/>
  <c r="Y112" i="2"/>
  <c r="T111" i="2"/>
  <c r="U111" i="2" s="1"/>
  <c r="W111" i="2" s="1"/>
  <c r="X111" i="2" s="1"/>
  <c r="T110" i="2"/>
  <c r="U110" i="2" s="1"/>
  <c r="W110" i="2" s="1"/>
  <c r="X110" i="2" s="1"/>
  <c r="X109" i="2"/>
  <c r="T108" i="2"/>
  <c r="U108" i="2" s="1"/>
  <c r="W108" i="2" s="1"/>
  <c r="X108" i="2" s="1"/>
  <c r="T107" i="2"/>
  <c r="U107" i="2" s="1"/>
  <c r="W107" i="2" s="1"/>
  <c r="X107" i="2" s="1"/>
  <c r="X106" i="2"/>
  <c r="X105" i="2"/>
  <c r="T104" i="2"/>
  <c r="U104" i="2" s="1"/>
  <c r="W104" i="2" s="1"/>
  <c r="X104" i="2" s="1"/>
  <c r="X103" i="2"/>
  <c r="T103" i="2"/>
  <c r="U103" i="2" s="1"/>
  <c r="W102" i="2" s="1"/>
  <c r="X102" i="2" s="1"/>
  <c r="T101" i="2"/>
  <c r="U101" i="2" s="1"/>
  <c r="W101" i="2" s="1"/>
  <c r="X101" i="2" s="1"/>
  <c r="X100" i="2"/>
  <c r="X99" i="2"/>
  <c r="V99" i="2"/>
  <c r="X98" i="2"/>
  <c r="U98" i="2"/>
  <c r="X97" i="2"/>
  <c r="V97" i="2"/>
  <c r="X96" i="2"/>
  <c r="V96" i="2"/>
  <c r="V95" i="2"/>
  <c r="U95" i="2"/>
  <c r="T94" i="2"/>
  <c r="U94" i="2" s="1"/>
  <c r="W94" i="2" s="1"/>
  <c r="X94" i="2" s="1"/>
  <c r="T93" i="2"/>
  <c r="U93" i="2" s="1"/>
  <c r="W93" i="2" s="1"/>
  <c r="X93" i="2" s="1"/>
  <c r="X92" i="2"/>
  <c r="V92" i="2"/>
  <c r="X91" i="2"/>
  <c r="U91" i="2"/>
  <c r="X90" i="2"/>
  <c r="U90" i="2"/>
  <c r="X89" i="2"/>
  <c r="U89" i="2"/>
  <c r="V88" i="2"/>
  <c r="U88" i="2"/>
  <c r="T87" i="2"/>
  <c r="U87" i="2" s="1"/>
  <c r="W87" i="2" s="1"/>
  <c r="X87" i="2" s="1"/>
  <c r="X86" i="2"/>
  <c r="V85" i="2"/>
  <c r="T85" i="2"/>
  <c r="U85" i="2" s="1"/>
  <c r="X84" i="2"/>
  <c r="V83" i="2"/>
  <c r="T83" i="2"/>
  <c r="U83" i="2" s="1"/>
  <c r="X82" i="2"/>
  <c r="U82" i="2"/>
  <c r="U81" i="2"/>
  <c r="W81" i="2" s="1"/>
  <c r="X81" i="2" s="1"/>
  <c r="T80" i="2"/>
  <c r="U80" i="2" s="1"/>
  <c r="W80" i="2" s="1"/>
  <c r="X80" i="2" s="1"/>
  <c r="X79" i="2"/>
  <c r="V78" i="2"/>
  <c r="T78" i="2"/>
  <c r="U78" i="2" s="1"/>
  <c r="T77" i="2"/>
  <c r="U77" i="2" s="1"/>
  <c r="W77" i="2" s="1"/>
  <c r="X77" i="2" s="1"/>
  <c r="X76" i="2"/>
  <c r="X75" i="2"/>
  <c r="V75" i="2"/>
  <c r="X74" i="2"/>
  <c r="V74" i="2"/>
  <c r="X73" i="2"/>
  <c r="V73" i="2"/>
  <c r="X72" i="2"/>
  <c r="V72" i="2"/>
  <c r="X71" i="2"/>
  <c r="V71" i="2"/>
  <c r="X70" i="2"/>
  <c r="V70" i="2"/>
  <c r="X69" i="2"/>
  <c r="V69" i="2"/>
  <c r="V68" i="2"/>
  <c r="T68" i="2"/>
  <c r="U68" i="2" s="1"/>
  <c r="T67" i="2"/>
  <c r="U67" i="2" s="1"/>
  <c r="W67" i="2" s="1"/>
  <c r="X67" i="2" s="1"/>
  <c r="U66" i="2"/>
  <c r="W66" i="2" s="1"/>
  <c r="X66" i="2" s="1"/>
  <c r="T65" i="2"/>
  <c r="U65" i="2" s="1"/>
  <c r="W65" i="2" s="1"/>
  <c r="X65" i="2" s="1"/>
  <c r="T64" i="2"/>
  <c r="U64" i="2" s="1"/>
  <c r="W64" i="2" s="1"/>
  <c r="X64" i="2" s="1"/>
  <c r="T63" i="2"/>
  <c r="U63" i="2" s="1"/>
  <c r="W63" i="2" s="1"/>
  <c r="X63" i="2" s="1"/>
  <c r="T62" i="2"/>
  <c r="U62" i="2" s="1"/>
  <c r="W62" i="2" s="1"/>
  <c r="X62" i="2" s="1"/>
  <c r="T61" i="2"/>
  <c r="U61" i="2" s="1"/>
  <c r="W61" i="2" s="1"/>
  <c r="X61" i="2" s="1"/>
  <c r="T60" i="2"/>
  <c r="U60" i="2" s="1"/>
  <c r="W60" i="2" s="1"/>
  <c r="X60" i="2" s="1"/>
  <c r="T59" i="2"/>
  <c r="U59" i="2" s="1"/>
  <c r="W59" i="2" s="1"/>
  <c r="X59" i="2" s="1"/>
  <c r="T58" i="2"/>
  <c r="U58" i="2" s="1"/>
  <c r="W58" i="2" s="1"/>
  <c r="X58" i="2" s="1"/>
  <c r="V57" i="2"/>
  <c r="T57" i="2"/>
  <c r="U57" i="2" s="1"/>
  <c r="X56" i="2"/>
  <c r="X55" i="2"/>
  <c r="V55" i="2"/>
  <c r="X54" i="2"/>
  <c r="V54" i="2"/>
  <c r="X53" i="2"/>
  <c r="V53" i="2"/>
  <c r="V52" i="2"/>
  <c r="T52" i="2"/>
  <c r="U52" i="2" s="1"/>
  <c r="X51" i="2"/>
  <c r="U51" i="2"/>
  <c r="U50" i="2"/>
  <c r="X49" i="2"/>
  <c r="X48" i="2"/>
  <c r="V48" i="2"/>
  <c r="X47" i="2"/>
  <c r="V47" i="2"/>
  <c r="X46" i="2"/>
  <c r="V46" i="2"/>
  <c r="X45" i="2"/>
  <c r="V45" i="2"/>
  <c r="X44" i="2"/>
  <c r="V44" i="2"/>
  <c r="X43" i="2"/>
  <c r="V43" i="2"/>
  <c r="X42" i="2"/>
  <c r="V42" i="2"/>
  <c r="X41" i="2"/>
  <c r="V41" i="2"/>
  <c r="V40" i="2"/>
  <c r="T40" i="2"/>
  <c r="U40" i="2" s="1"/>
  <c r="X39" i="2"/>
  <c r="V39" i="2"/>
  <c r="X38" i="2"/>
  <c r="V38" i="2"/>
  <c r="X37" i="2"/>
  <c r="V37" i="2"/>
  <c r="U37" i="2"/>
  <c r="X36" i="2"/>
  <c r="V36" i="2"/>
  <c r="V35" i="2"/>
  <c r="U35" i="2"/>
  <c r="X34" i="2"/>
  <c r="V34" i="2"/>
  <c r="X33" i="2"/>
  <c r="V33" i="2"/>
  <c r="X32" i="2"/>
  <c r="V32" i="2"/>
  <c r="U32" i="2"/>
  <c r="X31" i="2"/>
  <c r="V31" i="2"/>
  <c r="U31" i="2"/>
  <c r="V30" i="2"/>
  <c r="U30" i="2"/>
  <c r="X29" i="2"/>
  <c r="V29" i="2"/>
  <c r="X28" i="2"/>
  <c r="V28" i="2"/>
  <c r="T27" i="2"/>
  <c r="U27" i="2" s="1"/>
  <c r="W27" i="2" s="1"/>
  <c r="X27" i="2" s="1"/>
  <c r="T26" i="2"/>
  <c r="U26" i="2" s="1"/>
  <c r="W26" i="2" s="1"/>
  <c r="X26" i="2" s="1"/>
  <c r="X25" i="2"/>
  <c r="V24" i="2"/>
  <c r="T24" i="2"/>
  <c r="U24" i="2" s="1"/>
  <c r="T23" i="2"/>
  <c r="U23" i="2" s="1"/>
  <c r="W23" i="2" s="1"/>
  <c r="X23" i="2" s="1"/>
  <c r="T22" i="2"/>
  <c r="U22" i="2" s="1"/>
  <c r="W22" i="2" s="1"/>
  <c r="X22" i="2" s="1"/>
  <c r="X21" i="2"/>
  <c r="X20" i="2"/>
  <c r="V20" i="2"/>
  <c r="X19" i="2"/>
  <c r="V19" i="2"/>
  <c r="X18" i="2"/>
  <c r="V18" i="2"/>
  <c r="X17" i="2"/>
  <c r="V17" i="2"/>
  <c r="V16" i="2"/>
  <c r="T16" i="2"/>
  <c r="U16" i="2" s="1"/>
  <c r="T15" i="2"/>
  <c r="U15" i="2" s="1"/>
  <c r="W15" i="2" s="1"/>
  <c r="X15" i="2" s="1"/>
  <c r="X14" i="2"/>
  <c r="T13" i="2"/>
  <c r="U13" i="2" s="1"/>
  <c r="W13" i="2" s="1"/>
  <c r="X13" i="2" s="1"/>
  <c r="X12" i="2"/>
  <c r="T11" i="2"/>
  <c r="U11" i="2" s="1"/>
  <c r="W11" i="2" s="1"/>
  <c r="X11" i="2" s="1"/>
  <c r="X10" i="2"/>
  <c r="V9" i="2"/>
  <c r="T8" i="2"/>
  <c r="U8" i="2" s="1"/>
  <c r="W8" i="2" s="1"/>
  <c r="X8" i="2" s="1"/>
  <c r="X7" i="2"/>
  <c r="T6" i="2"/>
  <c r="T9" i="2" s="1"/>
  <c r="U9" i="2" s="1"/>
  <c r="W16" i="2" l="1"/>
  <c r="X16" i="2" s="1"/>
  <c r="W68" i="2"/>
  <c r="X68" i="2" s="1"/>
  <c r="W35" i="3"/>
  <c r="X35" i="3" s="1"/>
  <c r="W68" i="3"/>
  <c r="X68" i="3" s="1"/>
  <c r="W83" i="3"/>
  <c r="X83" i="3" s="1"/>
  <c r="W40" i="3"/>
  <c r="X40" i="3" s="1"/>
  <c r="U6" i="2"/>
  <c r="W6" i="2" s="1"/>
  <c r="X6" i="2" s="1"/>
  <c r="W24" i="2"/>
  <c r="X24" i="2" s="1"/>
  <c r="W50" i="2"/>
  <c r="X50" i="2" s="1"/>
  <c r="W57" i="2"/>
  <c r="X57" i="2" s="1"/>
  <c r="W85" i="3"/>
  <c r="X85" i="3" s="1"/>
  <c r="W88" i="3"/>
  <c r="X88" i="3" s="1"/>
  <c r="W95" i="2"/>
  <c r="X95" i="2" s="1"/>
  <c r="W9" i="3"/>
  <c r="X9" i="3" s="1"/>
  <c r="W9" i="2"/>
  <c r="X9" i="2" s="1"/>
  <c r="W40" i="2"/>
  <c r="X40" i="2" s="1"/>
  <c r="W50" i="3"/>
  <c r="X50" i="3" s="1"/>
  <c r="W95" i="3"/>
  <c r="X95" i="3" s="1"/>
  <c r="W30" i="2"/>
  <c r="X30" i="2" s="1"/>
  <c r="W35" i="2"/>
  <c r="X35" i="2" s="1"/>
  <c r="W52" i="2"/>
  <c r="X52" i="2" s="1"/>
  <c r="W78" i="2"/>
  <c r="X78" i="2" s="1"/>
  <c r="W88" i="2"/>
  <c r="X88" i="2" s="1"/>
  <c r="W30" i="3"/>
  <c r="X30" i="3" s="1"/>
  <c r="W16" i="3"/>
  <c r="X16" i="3" s="1"/>
  <c r="W24" i="3"/>
  <c r="X24" i="3" s="1"/>
  <c r="W27" i="3"/>
  <c r="X27" i="3" s="1"/>
  <c r="W52" i="3"/>
  <c r="X52" i="3" s="1"/>
  <c r="W78" i="3"/>
  <c r="X78" i="3" s="1"/>
  <c r="W57" i="3"/>
  <c r="X57" i="3" s="1"/>
  <c r="U6" i="3"/>
  <c r="W6" i="3" s="1"/>
  <c r="W83" i="2"/>
  <c r="X83" i="2" s="1"/>
  <c r="W85" i="2"/>
  <c r="X85" i="2" s="1"/>
  <c r="W112" i="2" l="1"/>
  <c r="X112" i="2" s="1"/>
  <c r="W112" i="3"/>
  <c r="X112" i="3" s="1"/>
  <c r="X6" i="3"/>
</calcChain>
</file>

<file path=xl/sharedStrings.xml><?xml version="1.0" encoding="utf-8"?>
<sst xmlns="http://schemas.openxmlformats.org/spreadsheetml/2006/main" count="1605" uniqueCount="526">
  <si>
    <t>Numele şi prenumele proprietarului/ deţinătorului terenului</t>
  </si>
  <si>
    <t>Nr. titlu de proprietate</t>
  </si>
  <si>
    <t>Suprafaţa expropriată</t>
  </si>
  <si>
    <t>(mp)</t>
  </si>
  <si>
    <t>Nr.crt.</t>
  </si>
  <si>
    <t>STADIU</t>
  </si>
  <si>
    <t>Observatii</t>
  </si>
  <si>
    <t>Categ de fol</t>
  </si>
  <si>
    <t xml:space="preserve"> Nr. tarla/strada</t>
  </si>
  <si>
    <t>Parcela/ nr</t>
  </si>
  <si>
    <t>Nr. Cadastral</t>
  </si>
  <si>
    <t>Constructii afectate - supraf-categ folosinta</t>
  </si>
  <si>
    <t>Poz HG</t>
  </si>
  <si>
    <t>SITUATIE IMOBILE AFECTATE DE  CONSTRUCTIA PSAJULUI OLTENITA - SITUATIA REALA DIN TEREN</t>
  </si>
  <si>
    <t>48+49</t>
  </si>
  <si>
    <t>50+51</t>
  </si>
  <si>
    <t>56+222 suprapunere totala</t>
  </si>
  <si>
    <t>110-suprapunere totala</t>
  </si>
  <si>
    <t>111-suprapunere totala</t>
  </si>
  <si>
    <t>114+115+224</t>
  </si>
  <si>
    <t>117-SUPRAPUNERE TOTALA</t>
  </si>
  <si>
    <t>118-SUPRAPUNERE TOTALA</t>
  </si>
  <si>
    <t>120-SUPRAPUNERE TOTALA</t>
  </si>
  <si>
    <t xml:space="preserve">132-SUPRAPUNERE TOTALA -ARE C-TIE AFECTATA </t>
  </si>
  <si>
    <t>188+189</t>
  </si>
  <si>
    <t>200+201+202</t>
  </si>
  <si>
    <t>211+212</t>
  </si>
  <si>
    <t>237-suprapunere totala</t>
  </si>
  <si>
    <t>-</t>
  </si>
  <si>
    <t>369/1</t>
  </si>
  <si>
    <t>267/3</t>
  </si>
  <si>
    <t>267/2</t>
  </si>
  <si>
    <t>6720/2</t>
  </si>
  <si>
    <t>2485/2</t>
  </si>
  <si>
    <t>3915/8</t>
  </si>
  <si>
    <t>1349/8</t>
  </si>
  <si>
    <t>1941/1</t>
  </si>
  <si>
    <t>AVIZAT OCPI</t>
  </si>
  <si>
    <t>SC Miotur SRL</t>
  </si>
  <si>
    <t>SC Delta Antepriza De Construcții Și Montaj 93 SRL</t>
  </si>
  <si>
    <t>SC Infor SA Galați</t>
  </si>
  <si>
    <t>SC Agropol Popești Leordeni SA</t>
  </si>
  <si>
    <t>Francisc Lenuta, Francisc Petre</t>
  </si>
  <si>
    <t>Dinu Sorin Ovidiu</t>
  </si>
  <si>
    <t>Grigore Ana (cota 2/8), Grigore Martin (cota 3/8),Grigore Marian (cota 3/8)</t>
  </si>
  <si>
    <t>Robescu Bogdan Viorel</t>
  </si>
  <si>
    <t>SC Coremi SA</t>
  </si>
  <si>
    <t>Toma Stoean; Sutru Ecaterina</t>
  </si>
  <si>
    <t>SC Sorocam SRL</t>
  </si>
  <si>
    <t>Mircea Niculae</t>
  </si>
  <si>
    <t>SC Picovit Rom Impex SRL</t>
  </si>
  <si>
    <t xml:space="preserve">Marinescu Paul Dan, Marinescu Marilena Sanda; Marinescu Ioana </t>
  </si>
  <si>
    <t>SC Biat Group Romania SRL</t>
  </si>
  <si>
    <t>Arca Studio Construct SRL</t>
  </si>
  <si>
    <t>Steel Business Profiles SRL</t>
  </si>
  <si>
    <t>SC Isopan Est SRL</t>
  </si>
  <si>
    <t>Stoian Florentina (cota 2/24), Neagu Ancuța-Cristina(cota 2/24), Costea maria (cota 4/24), Ghita Ioana (cota 4/24), Stelea Gheorghe (cota 4/24), Stelea Victor Sorin(cota 1/24)</t>
  </si>
  <si>
    <t>Ruse Constantin</t>
  </si>
  <si>
    <t>SC Royal Real Estate SRL</t>
  </si>
  <si>
    <t>Iova Ion</t>
  </si>
  <si>
    <t>C1=26mp</t>
  </si>
  <si>
    <t>Șoseaua De Centură, Nr. 1</t>
  </si>
  <si>
    <t>Șoseaua De Centură, Nr. 31</t>
  </si>
  <si>
    <t>Șos. Olteniței,Nr. 214</t>
  </si>
  <si>
    <t>Str. Șoseaua De Centură, Nr. 63</t>
  </si>
  <si>
    <t>T 22, 501/17</t>
  </si>
  <si>
    <t>Șos. Olteniței, Nr. 220, Modulul 5/1</t>
  </si>
  <si>
    <t>Șos Olteniței, Nr. 216</t>
  </si>
  <si>
    <t>SC DANUBIANA SA</t>
  </si>
  <si>
    <t>cuprinde suprafetetele de la 200, 201 si 2020.Nr cad 124740 a rezultat in urma alipirii nr cad de la poz 200, 201, 202</t>
  </si>
  <si>
    <t>ALI MOHAMAD NASIR, NITA CEZAR ALEXANDRU</t>
  </si>
  <si>
    <t>ILIE RAZVAN MIHAIL, ILIE GINA</t>
  </si>
  <si>
    <t>SC AYT LIDER GROUP SRL</t>
  </si>
  <si>
    <t>TUDOSIE NICU</t>
  </si>
  <si>
    <t>Șos. Olteniței nr 216</t>
  </si>
  <si>
    <t>Huja Ana , Huja Mihai</t>
  </si>
  <si>
    <t>Spirache Dumitr, Spirache Florentina</t>
  </si>
  <si>
    <t>Șos. Olteniței nr 212</t>
  </si>
  <si>
    <t>BD Lemtech Management SRL, HATISI ALEXANDRINA</t>
  </si>
  <si>
    <t>Pirpiliu Mihaela,Pirpiliu Radu Dimitrie, Ulmamei Alexandra</t>
  </si>
  <si>
    <t>CC/A</t>
  </si>
  <si>
    <t>Sos Oltenitei, Nr. 181</t>
  </si>
  <si>
    <t>BREAZU CONSTANŢA</t>
  </si>
  <si>
    <t>Rasu Vasile</t>
  </si>
  <si>
    <t>Sos De Centura, Nr. 67Bis</t>
  </si>
  <si>
    <t>Bruda Mariana, Dascalu Mihai, Ana Maria, Dascalu Gabriel,</t>
  </si>
  <si>
    <t>PD 1/1, lot 1/1,</t>
  </si>
  <si>
    <t>T 1</t>
  </si>
  <si>
    <t xml:space="preserve">T 14, </t>
  </si>
  <si>
    <t>P 233/7 LOT 3</t>
  </si>
  <si>
    <t>T 14</t>
  </si>
  <si>
    <t>P 233/7 LOT 2</t>
  </si>
  <si>
    <t xml:space="preserve">, T 14, </t>
  </si>
  <si>
    <t>P 233/11</t>
  </si>
  <si>
    <t>Tarlaua 14,</t>
  </si>
  <si>
    <t xml:space="preserve">Tarlaua 14, </t>
  </si>
  <si>
    <t>Parcela 233/20</t>
  </si>
  <si>
    <t xml:space="preserve"> Parcela 233/26</t>
  </si>
  <si>
    <t xml:space="preserve"> Tarlaua 22, </t>
  </si>
  <si>
    <t xml:space="preserve">Tarlaua 22, </t>
  </si>
  <si>
    <t>P 501/2 LOT 1</t>
  </si>
  <si>
    <t xml:space="preserve">Șos. Oltenițe , 216, Tarlaua 22, </t>
  </si>
  <si>
    <t>Parcela 503</t>
  </si>
  <si>
    <t>Parcela 501/9</t>
  </si>
  <si>
    <t>P 501/14/1</t>
  </si>
  <si>
    <t>T 22,</t>
  </si>
  <si>
    <t xml:space="preserve"> P 501/15, 501/12 LOT 2,</t>
  </si>
  <si>
    <t>P501/12, 501/15 LOT 1</t>
  </si>
  <si>
    <t xml:space="preserve">T 22, </t>
  </si>
  <si>
    <t>P 501/16</t>
  </si>
  <si>
    <t xml:space="preserve"> P 501/17</t>
  </si>
  <si>
    <t>P  501/24</t>
  </si>
  <si>
    <t xml:space="preserve"> P 446</t>
  </si>
  <si>
    <t>Șos Olteniței, Nr. 216,  T 22</t>
  </si>
  <si>
    <t>Sos. de Centura, Nr.103, T50</t>
  </si>
  <si>
    <t xml:space="preserve"> P 670/5</t>
  </si>
  <si>
    <t xml:space="preserve">T.50, </t>
  </si>
  <si>
    <t xml:space="preserve">P670/ 5, Lot 8 </t>
  </si>
  <si>
    <t xml:space="preserve">T50, </t>
  </si>
  <si>
    <t>P670/6 - 670/7, Lot 8,</t>
  </si>
  <si>
    <t>P670/6-670/7 lot 1+2</t>
  </si>
  <si>
    <t>P670/8 -LOT 1</t>
  </si>
  <si>
    <t xml:space="preserve">Șos. De Centură, Nr. 109  T 50, </t>
  </si>
  <si>
    <t>P 670/11, 670/12,670/13, 670/14</t>
  </si>
  <si>
    <t xml:space="preserve">Șoseaua De Centură, Nr.111, Tarlaua 50/1, </t>
  </si>
  <si>
    <t>Parcela 1</t>
  </si>
  <si>
    <t xml:space="preserve">Tarlaua 50/1, </t>
  </si>
  <si>
    <t>Parcela 2</t>
  </si>
  <si>
    <t>Șoseaua OlTENITEI NR 210, Tarlaua 22,</t>
  </si>
  <si>
    <t xml:space="preserve"> Parcela 3</t>
  </si>
  <si>
    <t>T.18/2</t>
  </si>
  <si>
    <t xml:space="preserve"> Parcela 6</t>
  </si>
  <si>
    <t xml:space="preserve">T.18/2 </t>
  </si>
  <si>
    <t xml:space="preserve"> Parcela 4</t>
  </si>
  <si>
    <t xml:space="preserve"> Sos. Oltenitei, nr. 216, </t>
  </si>
  <si>
    <t>Cvartalul 491</t>
  </si>
  <si>
    <t>T 18/2</t>
  </si>
  <si>
    <t>P 19</t>
  </si>
  <si>
    <t>P.12,13,13/1</t>
  </si>
  <si>
    <t>C27=134</t>
  </si>
  <si>
    <t>RELEU=40mp</t>
  </si>
  <si>
    <t xml:space="preserve"> C5=63 mp      </t>
  </si>
  <si>
    <t>C1=41mp</t>
  </si>
  <si>
    <t>151-are constructii afectate</t>
  </si>
  <si>
    <t>Suprafta afectata diferita de cea din HG177</t>
  </si>
  <si>
    <t>Suprafta teren  afectata diferita de cea din HG177.  C-TIA C27, AFECTATA , NU ESTE PRINSA IN HG 177 SI ESTE PARCARE AMENAJATA</t>
  </si>
  <si>
    <t>Suprafata teren  afectata este  diferita de cea din HG177.</t>
  </si>
  <si>
    <t xml:space="preserve">Suprafata teren  si c-tii afectate este  diferita de cea din HG177.  Suprafta de teren cuprinde si suprafata de de la poz 227  din HG 177.                            Constructiile afectate sunt :    C1- magazin +birouri , C2-anexa  ,C3-locuinta, C4=anexa  , C5=anexa                                                                                                    C6-locuinta,   C7-magazin, C8-anexa.                C9-anexa                </t>
  </si>
  <si>
    <t xml:space="preserve">Suprafata teren  si constructii afectate este  diferita de cea din HG177.                                           Constructiile afectate sunt : C1-locuinta ,               C2-locuitnta ,    C3-anexa  C4-anexa </t>
  </si>
  <si>
    <t xml:space="preserve">Suprafata teren  afectat este  diferita de cea din HG177.   </t>
  </si>
  <si>
    <t>Suprafata teren  si c-tiile afectat este  diferita de cea din HG177.  126627-  PROVINE DIN 125468-PROVENIT DIN IE 119681 . Nr cad 125468-s-a dezmembrat iar in 126627 si 126626. Constructiile afectate, C2,C3, C4,C6,C7,C8, C9, C10 sunt c-tii anexe</t>
  </si>
  <si>
    <t>Suprafata teren  si c-tia afectata este  diferita de cea din HG177. Nr cad 125649-  PROVINE DIN DEZMEMBRAREA  IE 119681 . Constructia C5, afectata, este constructie anexa</t>
  </si>
  <si>
    <t xml:space="preserve">Suprafata teren   afectat este  diferita de cea din HG177.     </t>
  </si>
  <si>
    <t>IMOBIL FORMAT DIN 2 SUPRAFETE DE EXPROPRIAT-MENTIONATE LA POZITIILE 48 SI 49 IN HG 177</t>
  </si>
  <si>
    <t>IMOBIL FORMAT DIN 2 SUPRAFETE DE EXPROPRIAT-MENTIONATE LA POZITIILE 50 SI 51 IN HG 177</t>
  </si>
  <si>
    <t>IMOBIL FORMAT DIN 2 SUPRAFETE DE EXPROPRIAT-MENTIONATE LA POZITIILE 56 SI 222 IN HG 177</t>
  </si>
  <si>
    <t>T 22</t>
  </si>
  <si>
    <t>P 501/10</t>
  </si>
  <si>
    <t xml:space="preserve">                3                          ARE C-TIE AFECTATA</t>
  </si>
  <si>
    <t xml:space="preserve">C1=147mp,                  C2=38mp,                  C3=34mp </t>
  </si>
  <si>
    <t>Soseaua de Centura, F.N.,T 50,</t>
  </si>
  <si>
    <t xml:space="preserve"> A670/2 </t>
  </si>
  <si>
    <t>1757-IE 104690</t>
  </si>
  <si>
    <t>Suprafata teren  afectata este  diferita de cea din HG177 si proprietar</t>
  </si>
  <si>
    <t>Suprafata teren  afectata este  diferita de cea din HG177 si nume proprietar</t>
  </si>
  <si>
    <t xml:space="preserve"> Denumire proprietar modificata, Constructiile afectate sunt : C1- C-TIE ANEXA, C2-Constructie anexa rezidentiala -locuinta ( spatiu comercial )</t>
  </si>
  <si>
    <t>Suprafata teren  afectata si categ de folosinta    diferite de cea din HG177.</t>
  </si>
  <si>
    <t>Suprafata teren  , categ de folosinta si constructii afectate   diferite de cea din HG177.    Constructia afectata este Releu</t>
  </si>
  <si>
    <t xml:space="preserve"> CATEG DE FOLOSITA DIFERITA DE HG . LA PROPRIETARI APARE IN HG  SI SC TOTAOL CHEMICALS- NU APARE IN EXTRAS CF</t>
  </si>
  <si>
    <t>124994                                         ( Pprovenit din dezmembrarea 122355 in Decizia 653/2020 )</t>
  </si>
  <si>
    <t>NR CADASTRAL DIFERIT FATA DE CEL DIN HG 177</t>
  </si>
  <si>
    <t>Suprafata de teren afectat cuprinde  imobilele  de la pozitiile 114+115+224  din HG 177. Proprietarul neidentificat de la poz 224 este parte din acest imobil</t>
  </si>
  <si>
    <t>Proprietar si categ de fol diferita fata de HG 177</t>
  </si>
  <si>
    <t xml:space="preserve"> categ de fol diferita fata de HG 177</t>
  </si>
  <si>
    <t>NR CAD 100388 PROVINE DIN dezmembrarea nr cad  100029</t>
  </si>
  <si>
    <t>provenit din alipirea nr cad 105928 cu alte nr cad neafectate de expropriere   ,  categ de fol diferita fata de HG 177</t>
  </si>
  <si>
    <t>Constructia C1-( c-tie anexa ) este neinscrisa in Cartea Funciara, si este afectata de culoarul de expropriere; nu este in HG 177, CATEG DE FOL DIFERITA</t>
  </si>
  <si>
    <t>NR CAD SI PROPRIETAR SI CATEG DE FOL DIFERITA  DIFERITI. NR cad provnit din alipirea 1349/1 si 1349/2. Constructia C1, este constructie anexa</t>
  </si>
  <si>
    <t>Suprafata teren   afectat , CATEG DE FOL SI PROPRIETAR   diferiti de  HG177.                                                                       NR CAD  125487-OBTINUT ULTERIOR HG 177</t>
  </si>
  <si>
    <t>PROPRIETAR I DIFERITI DE HG 177</t>
  </si>
  <si>
    <t>cuprinde suprafetetele de teren si constructii de la poztiile 162,163, 164, 165, 166 din HG 177. Categ de fol diferite fata de HG 177</t>
  </si>
  <si>
    <t>PROPRIETAR DIFERIT FATA DE HG 177</t>
  </si>
  <si>
    <t>CUPRINDE SUPRAFETELE  DE LA POZ 188 SI 189. CATEG DE FOL DIFERITA DE HG 177</t>
  </si>
  <si>
    <t>cuprinde suprafetele de la poz 211, 212. PROPRIETAR MODIFICAT FATA DE HG 177</t>
  </si>
  <si>
    <t>CATEG DE FOL DIFERITA FATA DE HG 177</t>
  </si>
  <si>
    <t>162+163+164+165+166-are constructii afectate-SE EXPROPRIAZA IN TOTALITATE</t>
  </si>
  <si>
    <t>ADMIS CAD</t>
  </si>
  <si>
    <t>REEVALUARE</t>
  </si>
  <si>
    <t xml:space="preserve">DA-TEREN </t>
  </si>
  <si>
    <t>DA-CATEG FOLOSINTA</t>
  </si>
  <si>
    <t>DA-CATEG FOLOSINTA SI PROPRIETAR</t>
  </si>
  <si>
    <t>DA-TEREN si nume proprietar</t>
  </si>
  <si>
    <t>DA- nume proprietar</t>
  </si>
  <si>
    <t>DA-TEREN SI PROPRIETAR</t>
  </si>
  <si>
    <t>DA-TEREN si categ de folosinta</t>
  </si>
  <si>
    <t>DA- CATEG DE FOLOSINTA</t>
  </si>
  <si>
    <t>DA-CATEG DE FOLOSINTA SI PROPRIETARI-VEZI HG 177 SI EXTRAS CF</t>
  </si>
  <si>
    <t>DA-TEREN</t>
  </si>
  <si>
    <t>DA- la la proprietari si categ de fol de la poz 224</t>
  </si>
  <si>
    <t>DA-CATEG DE FOL SI PROPRIETAR</t>
  </si>
  <si>
    <t xml:space="preserve">DA-CATEG DE FOL </t>
  </si>
  <si>
    <t>DA-nr cadastral</t>
  </si>
  <si>
    <t>DA-categ de fol</t>
  </si>
  <si>
    <t>DA-CATEG DE FOL</t>
  </si>
  <si>
    <t>DA - CATEG DE FOL SI NR CAD 125279                                            ( 105928 in Decizia 653/2020 )</t>
  </si>
  <si>
    <t xml:space="preserve">DA-NU ARE C-TIE IN DECIZIE SI NICI IN RESPINGERE CNAIR-CETEG DE FOL DIFERITA </t>
  </si>
  <si>
    <t xml:space="preserve">DA-TEREN , CATEG DE FOL , PROPRIETAR SI NR CAD </t>
  </si>
  <si>
    <t>DA-PROPRIETARI DIFERITI</t>
  </si>
  <si>
    <t>DA- PROPRIETAR DIFERIT FATA DE HG 177</t>
  </si>
  <si>
    <t>DA - CATEG DE FOL</t>
  </si>
  <si>
    <t>DA-NR CADASTRAL</t>
  </si>
  <si>
    <t>DA-PROPRIETAR DIFERIT FATA DE HG 177</t>
  </si>
  <si>
    <t>PD/Intravilan</t>
  </si>
  <si>
    <t>CC/Intravilan</t>
  </si>
  <si>
    <t>A/Extravilan</t>
  </si>
  <si>
    <t>A/extravilan</t>
  </si>
  <si>
    <t>CC/intravilan</t>
  </si>
  <si>
    <t>CC/A/Vh/intravilan</t>
  </si>
  <si>
    <t>CC/A intravilan</t>
  </si>
  <si>
    <t xml:space="preserve">Suprafata teren  afectata si denumirea proprietarilor sunt   diferite  de cea din HG177, categ de folosinta . Constructiile afectate sunt : -C1 - LOCUINTA SI C2, C3, C4, C5-ANEXE sunt diferite </t>
  </si>
  <si>
    <t>A/intravilan</t>
  </si>
  <si>
    <t>DR/intravilan</t>
  </si>
  <si>
    <t>Suprafta de teren afectat cuprinde suprafetele imobilelor de la poztiile 159,238, 239 si 240 din HG 177. Constructia C26, este anexa, categ de fol diferite</t>
  </si>
  <si>
    <t>57-ARE CTII AFECATE-SUPRAPUNERE TOTALA</t>
  </si>
  <si>
    <t>CC/INTRAVILAN</t>
  </si>
  <si>
    <t xml:space="preserve"> Sos Oltenitei nr 241, T14, </t>
  </si>
  <si>
    <t xml:space="preserve">P233/12,lot 2, </t>
  </si>
  <si>
    <t>IACOB PETRE , IACOB VASILICA</t>
  </si>
  <si>
    <t xml:space="preserve"> C13=16 mp</t>
  </si>
  <si>
    <t xml:space="preserve">Sos. Oltenitei, nr. 216,T 22, </t>
  </si>
  <si>
    <t>P 496,497,498,499,500</t>
  </si>
  <si>
    <t>C1=28 mp</t>
  </si>
  <si>
    <t>DA-TEREN SI          C-TII ( C-TIA NU APARE IN HG 177 )</t>
  </si>
  <si>
    <t>DA-TEREN , C-TII ( -VERIFICA DESTINATIA C-TIILOR) SI CATEG DE FOLOSINTA</t>
  </si>
  <si>
    <t>DA-TEREN SI C-TII (-VERIFICA DESTINATIA C-TIILOR)</t>
  </si>
  <si>
    <t>DA C-TII-VERIFICA SUPRAFATA SI  DESTINATIA C-TIILOR</t>
  </si>
  <si>
    <t>DA-CTII( -VERIFICA SUPRAFAT SI DESTINATIA C-TIILOR)  si denumire  proprietar</t>
  </si>
  <si>
    <t>DA-TEREN , CTII-( VERIFICA SUPRAFAT SI DESTINATIA C-TIILOR ) si denumire de proprietari</t>
  </si>
  <si>
    <t>DA-TEREN SI C-TIIDA C-TII-VERIFICA SUPRAFATA SI  DESTINATIA C-TIILOR</t>
  </si>
  <si>
    <t>DA-TEREN SI C-TIE, CATEG DE FOLOSINTA SI C-TIE DA C-TII-VERIFICA SUPRAFATA SI  DESTINATIA C-TIILOR</t>
  </si>
  <si>
    <t>DA-TEREN , C-TII DA C-TII-VERIFICA SUPRAFATA SI  DESTINATIA C-TIILOR si NR CAD</t>
  </si>
  <si>
    <t>DA-CATEG DE FOL  SI  C-TII-VERIFICA SUPRAFATA SI  DESTINATIA C-TIILOR</t>
  </si>
  <si>
    <t>DA-CATEG DE FOL SI NR CAD + PROPRIETAR SI C-TII-VERIFICA SUPRAFATA SI  DESTINATIA C-TIILOR</t>
  </si>
  <si>
    <t>DA - PROPRIETARI SI CATEG DE FOL DE LA POZ 238+239+240-DIFERITI- SI C-TII-VERIFICA SUPRAFATA SI  DESTINATIA C-TIILOR</t>
  </si>
  <si>
    <t>DA-CATEG DE FOL SI  C-TII-VERIFICA SUPRAFATA SI  DESTINATIA C-TIILOR</t>
  </si>
  <si>
    <t>Zona</t>
  </si>
  <si>
    <t>Valoare despagubire teren conform grilei notarilor publici (lei/mp)</t>
  </si>
  <si>
    <t>Valoare despagubire teren conform Legii 255/2010 (lei)</t>
  </si>
  <si>
    <t>Valoare despagubire totala conform Legii 255/2010 (lei)</t>
  </si>
  <si>
    <t>A</t>
  </si>
  <si>
    <t>Valoare despagubire constructii conform Legii 255/2010; valoare garduri / constructii(lei)</t>
  </si>
  <si>
    <t>B</t>
  </si>
  <si>
    <t>D</t>
  </si>
  <si>
    <t>C1=44mp</t>
  </si>
  <si>
    <t xml:space="preserve"> C2=42mp</t>
  </si>
  <si>
    <t>C1=52mp</t>
  </si>
  <si>
    <t>C2=66mp</t>
  </si>
  <si>
    <t>C4=44mp</t>
  </si>
  <si>
    <t>C4=22mp</t>
  </si>
  <si>
    <t>C2=36mp</t>
  </si>
  <si>
    <t>C3=8mp</t>
  </si>
  <si>
    <t xml:space="preserve">C4=14mp   </t>
  </si>
  <si>
    <t xml:space="preserve"> C2=29mp</t>
  </si>
  <si>
    <t>C3=71mp</t>
  </si>
  <si>
    <t>C7=10mp</t>
  </si>
  <si>
    <t>C8=15mp</t>
  </si>
  <si>
    <t>359 A+109 A+225 D+653 D</t>
  </si>
  <si>
    <t>249,85 lei, 105,56 lei si 74,08 lei</t>
  </si>
  <si>
    <t xml:space="preserve">  C2= 27mp, </t>
  </si>
  <si>
    <t xml:space="preserve"> C3= 16mp,     </t>
  </si>
  <si>
    <t xml:space="preserve"> C4=18mp</t>
  </si>
  <si>
    <t xml:space="preserve"> C5= 12mp</t>
  </si>
  <si>
    <t xml:space="preserve">C1=97mp, </t>
  </si>
  <si>
    <t xml:space="preserve">C5=33mp    </t>
  </si>
  <si>
    <t xml:space="preserve"> C4=41mp,   </t>
  </si>
  <si>
    <t xml:space="preserve"> C3=25mp</t>
  </si>
  <si>
    <t xml:space="preserve"> C5=25mp</t>
  </si>
  <si>
    <t xml:space="preserve">C1- Scs=215mp   </t>
  </si>
  <si>
    <t xml:space="preserve">  C4=22mp,                 </t>
  </si>
  <si>
    <t xml:space="preserve">   C5=82mp,   </t>
  </si>
  <si>
    <t xml:space="preserve">     C9=7 mp                 </t>
  </si>
  <si>
    <t xml:space="preserve"> C6=149mp </t>
  </si>
  <si>
    <t xml:space="preserve">  C7=27mp,         </t>
  </si>
  <si>
    <t xml:space="preserve"> C8=24mp,                </t>
  </si>
  <si>
    <t xml:space="preserve">C3=136mp,               </t>
  </si>
  <si>
    <t xml:space="preserve">C2=90mp,       </t>
  </si>
  <si>
    <t xml:space="preserve"> C6=18mp</t>
  </si>
  <si>
    <t xml:space="preserve">C9=55mp </t>
  </si>
  <si>
    <t>C10=44mp</t>
  </si>
  <si>
    <t>89-are constructii afectate-suprapunere totala</t>
  </si>
  <si>
    <r>
      <t>91-</t>
    </r>
    <r>
      <rPr>
        <sz val="10"/>
        <rFont val="Calibri"/>
        <family val="2"/>
        <scheme val="minor"/>
      </rPr>
      <t>are constructii afectate-suprapunere totala</t>
    </r>
  </si>
  <si>
    <r>
      <t>92</t>
    </r>
    <r>
      <rPr>
        <sz val="10"/>
        <rFont val="Calibri"/>
        <family val="2"/>
        <scheme val="minor"/>
      </rPr>
      <t>-are constructii afectate-suprapunere totala</t>
    </r>
  </si>
  <si>
    <r>
      <t>93+227-</t>
    </r>
    <r>
      <rPr>
        <sz val="10"/>
        <rFont val="Calibri"/>
        <family val="2"/>
        <scheme val="minor"/>
      </rPr>
      <t>are constructii afectate-SUPRAPUNERE TOTALA</t>
    </r>
  </si>
  <si>
    <r>
      <t>97</t>
    </r>
    <r>
      <rPr>
        <sz val="10"/>
        <rFont val="Calibri"/>
        <family val="2"/>
        <scheme val="minor"/>
      </rPr>
      <t>-are constructii afectate</t>
    </r>
  </si>
  <si>
    <t>100-are constructii afectate</t>
  </si>
  <si>
    <t>132-are constructii afectate</t>
  </si>
  <si>
    <t>147-are constructii afectate</t>
  </si>
  <si>
    <t>152-are constructii afectate</t>
  </si>
  <si>
    <t>159-238-239-240-are constructii afectate</t>
  </si>
  <si>
    <t xml:space="preserve">C1=697mp                            </t>
  </si>
  <si>
    <t>Gard-244 ml</t>
  </si>
  <si>
    <t>Gard-3 ml</t>
  </si>
  <si>
    <t>Gard-52 ml</t>
  </si>
  <si>
    <t>Gard-91 ml</t>
  </si>
  <si>
    <t>Gard-8 ml</t>
  </si>
  <si>
    <t>Gard-49 ml</t>
  </si>
  <si>
    <t>Gard-88 ml</t>
  </si>
  <si>
    <t>Gard-63 ml</t>
  </si>
  <si>
    <t>Gard-11 ml</t>
  </si>
  <si>
    <t>Gard-41 ml</t>
  </si>
  <si>
    <t>Gard-23 ml</t>
  </si>
  <si>
    <t>Gard-51 ml</t>
  </si>
  <si>
    <t>Gard-82 ml</t>
  </si>
  <si>
    <t>Gard-129 ml</t>
  </si>
  <si>
    <t>Gard-33 ml</t>
  </si>
  <si>
    <t>Gard-30 ml</t>
  </si>
  <si>
    <t>Gard-27 ml</t>
  </si>
  <si>
    <t>Gard-60 ml</t>
  </si>
  <si>
    <t>Gard-37ml</t>
  </si>
  <si>
    <t>Gard-149 ml</t>
  </si>
  <si>
    <t>T.22</t>
  </si>
  <si>
    <t>P.501/20</t>
  </si>
  <si>
    <t>Anexa este efectuata  in ipotezele speciale stricte descrise mai jos:</t>
  </si>
  <si>
    <t>Vtoc = 147,68 lei; A = 125,56 lei, Vh = 1,1*0,8*Vtoc</t>
  </si>
  <si>
    <t xml:space="preserve">Vtoc = 147,68 lei; A = 125,56 lei </t>
  </si>
  <si>
    <t>105,56 lei si  63 lei</t>
  </si>
  <si>
    <t>C2 (conf cadastru avizat anterior)=62mp</t>
  </si>
  <si>
    <t>105,56 lei si 63 lei</t>
  </si>
  <si>
    <t>C2=6mp</t>
  </si>
  <si>
    <t>147,68 lei si 125,56 lei</t>
  </si>
  <si>
    <t>SC BUCEGI INVEST SRL</t>
  </si>
  <si>
    <t>BAICU GEORGICA, BAICU BEATRICE ALINA</t>
  </si>
  <si>
    <t>AGROPOL POPESTI LEORDENI SA</t>
  </si>
  <si>
    <t xml:space="preserve">Nitu Mariana,Nitu Niculae; Trache Grigore, Trache Gabriela  </t>
  </si>
  <si>
    <t>0,7*Vtoc</t>
  </si>
  <si>
    <r>
      <t xml:space="preserve">Cretu (FOSTA Parapuf) Ecaterina, Parapuf Ecaterina, Parapuf Petre Andrei, Parapuf Daniela, </t>
    </r>
    <r>
      <rPr>
        <sz val="9"/>
        <color rgb="FFFF0000"/>
        <rFont val="Calibri"/>
        <family val="2"/>
        <charset val="238"/>
        <scheme val="minor"/>
      </rPr>
      <t>Sutru</t>
    </r>
    <r>
      <rPr>
        <sz val="9"/>
        <rFont val="Calibri"/>
        <family val="2"/>
        <scheme val="minor"/>
      </rPr>
      <t xml:space="preserve"> Simona, Parapuf Adriana</t>
    </r>
  </si>
  <si>
    <t>273 mp conform acte</t>
  </si>
  <si>
    <t xml:space="preserve">C2=38mp,   </t>
  </si>
  <si>
    <t xml:space="preserve">C3=111mp,   </t>
  </si>
  <si>
    <t>Anexa nr. 2 la HG 499/2010, modificata si completata prin HG 177/2020</t>
  </si>
  <si>
    <t>Dumitrecu Iulian si Dumitrescu Alexandra Paula</t>
  </si>
  <si>
    <r>
      <t xml:space="preserve">Cretu (FOSTA Parapuf) Ecaterina, Parapuf Ecaterina, Parapuf Petre Andrei, Parapuf Daniela, </t>
    </r>
    <r>
      <rPr>
        <sz val="9"/>
        <color rgb="FFFF0000"/>
        <rFont val="Calibri"/>
        <family val="2"/>
        <charset val="238"/>
        <scheme val="minor"/>
      </rPr>
      <t>Parapuf</t>
    </r>
    <r>
      <rPr>
        <sz val="9"/>
        <rFont val="Calibri"/>
        <family val="2"/>
        <scheme val="minor"/>
      </rPr>
      <t xml:space="preserve"> Simona, Parapuf Adriana</t>
    </r>
  </si>
  <si>
    <t>Altele/Extravilan</t>
  </si>
  <si>
    <t>Proprietar Neidentificat</t>
  </si>
  <si>
    <t>Proprietar Neidentificat/ALI MOHAMAD NASIR, NITA CEZAR ALEXANDRU</t>
  </si>
  <si>
    <t xml:space="preserve"> - / A/Extravilan</t>
  </si>
  <si>
    <t>Toma Iosif</t>
  </si>
  <si>
    <t>Marin Elena Cristina, Nicolae Edmond Marian</t>
  </si>
  <si>
    <t>SC SUDREZIDENTIAL REAL ESTATE SRL</t>
  </si>
  <si>
    <t>C1=16 mp</t>
  </si>
  <si>
    <t>C2= 31 mp; C3 = 11 mp</t>
  </si>
  <si>
    <t>C1=38 mp</t>
  </si>
  <si>
    <t>C2=97 mp</t>
  </si>
  <si>
    <t>C3=111 mp</t>
  </si>
  <si>
    <t>C4=41 mp</t>
  </si>
  <si>
    <t>C5=33 mp</t>
  </si>
  <si>
    <t>Huja Ioan</t>
  </si>
  <si>
    <t>C1=211 mp</t>
  </si>
  <si>
    <t>C2=47 mp</t>
  </si>
  <si>
    <t>C3=215 mp</t>
  </si>
  <si>
    <t>C4=19 mp</t>
  </si>
  <si>
    <t>C5=172 mp</t>
  </si>
  <si>
    <t>C6=38 mp</t>
  </si>
  <si>
    <t>C7=46 mp</t>
  </si>
  <si>
    <t>C2=29</t>
  </si>
  <si>
    <t>C3=19</t>
  </si>
  <si>
    <t>C4=14 mp</t>
  </si>
  <si>
    <t>A/Intravilan</t>
  </si>
  <si>
    <t>Releu 98 mp</t>
  </si>
  <si>
    <t>Altele/Intravilan</t>
  </si>
  <si>
    <t>Dascau Mihai si Ana Maria, Dascalu Gabriel si SC Total Chemicals Co.</t>
  </si>
  <si>
    <t>Toma Stoean; Sutru Ecaterina/Proprietar Neidentificat</t>
  </si>
  <si>
    <t>A/intravilan / -</t>
  </si>
  <si>
    <t>100090 / -</t>
  </si>
  <si>
    <t>Arabil/Etravilan</t>
  </si>
  <si>
    <t>C1=44 mp</t>
  </si>
  <si>
    <t>C2=29 mp</t>
  </si>
  <si>
    <t>C3=71 mp</t>
  </si>
  <si>
    <t>C4=24 mp</t>
  </si>
  <si>
    <t>C5=25 mp</t>
  </si>
  <si>
    <t>C6=18 mp</t>
  </si>
  <si>
    <t>C7=10 mp</t>
  </si>
  <si>
    <t>C8=15 mp</t>
  </si>
  <si>
    <t>C9=55 mp</t>
  </si>
  <si>
    <t>C1=62 mp</t>
  </si>
  <si>
    <t>nu erau constructii</t>
  </si>
  <si>
    <t>B.D. Lemtech Management SRL</t>
  </si>
  <si>
    <t>1349/1</t>
  </si>
  <si>
    <t>C1=6 mp</t>
  </si>
  <si>
    <t>SC Isopan Est SRL / Proprietar Neidentificat</t>
  </si>
  <si>
    <t>CC/intravilan / Altele</t>
  </si>
  <si>
    <t>Pirpiliu Florina Gabriela</t>
  </si>
  <si>
    <t>C1=147 mp</t>
  </si>
  <si>
    <t>C3=34 mp</t>
  </si>
  <si>
    <t>C2=38 mp</t>
  </si>
  <si>
    <t>Gard-6 ml; Gard-6 ml; Grad-6 ml; Gard 19 ml;</t>
  </si>
  <si>
    <t>SC MINAVO INVESTITII SRL</t>
  </si>
  <si>
    <t>Marian ioana</t>
  </si>
  <si>
    <t>Rusu Vasile</t>
  </si>
  <si>
    <t xml:space="preserve">  C2= 27mp</t>
  </si>
  <si>
    <t>M Calcisca Stefan</t>
  </si>
  <si>
    <t>2881+774/2+ 775+ 777</t>
  </si>
  <si>
    <t>2881(IE 100143)</t>
  </si>
  <si>
    <t>120989 / 120985 / 120987</t>
  </si>
  <si>
    <t>Diferente</t>
  </si>
  <si>
    <t>conform HG</t>
  </si>
  <si>
    <t>Spirache Dumitru, Spirache Florentina</t>
  </si>
  <si>
    <t>Cretu (FOSTA Parapuf) Ecaterina, Parapuf Ecaterina, Parapuf Petre Andrei, Parapuf Daniela, Sutru Simona, Parapuf Adriana</t>
  </si>
  <si>
    <t>Cretu (FOSTA Parapuf) Ecaterina, Parapuf Ecaterina, Parapuf Petre Andrei, Parapuf Daniela, Parapuf Simona, Parapuf Adriana</t>
  </si>
  <si>
    <t>91-are constructii afectate-suprapunere totala</t>
  </si>
  <si>
    <t>92-are constructii afectate-suprapunere totala</t>
  </si>
  <si>
    <t>93+227-are constructii afectate-SUPRAPUNERE TOTALA</t>
  </si>
  <si>
    <t>97-are constructii afectate</t>
  </si>
  <si>
    <t>T.22, P.501/20</t>
  </si>
  <si>
    <t>Berceni</t>
  </si>
  <si>
    <t>ILFOV</t>
  </si>
  <si>
    <t>Popești Leordeni</t>
  </si>
  <si>
    <t>Toma Stoean, Sutru Ecaterina</t>
  </si>
  <si>
    <t>Breazu Constanța</t>
  </si>
  <si>
    <t>Tudosie Nicu</t>
  </si>
  <si>
    <t>Ilie Răzvan Mihail, Ilie Gina</t>
  </si>
  <si>
    <t>Ali Mohamad Nasir, Niță Cezar Alexandru</t>
  </si>
  <si>
    <t>Șoseaua de Centură nr. 31</t>
  </si>
  <si>
    <t>Șoseaua de Centură nr. 1</t>
  </si>
  <si>
    <t>Șoseaua Olteniței nr. 216</t>
  </si>
  <si>
    <t>Șoseaua Olteniței nr. 214</t>
  </si>
  <si>
    <t>Șoseaua Olteniței nr. 212</t>
  </si>
  <si>
    <t>T 1/ PD 1/1 - Lot 1/1</t>
  </si>
  <si>
    <t>Șoseaua Olteniței nr. 220 - modulul 5/1</t>
  </si>
  <si>
    <t>T 22 / P 501/17</t>
  </si>
  <si>
    <t>T 14 / P 233/7 - Lot 3</t>
  </si>
  <si>
    <t>T 14 / P 233/7 - Lot 2</t>
  </si>
  <si>
    <t>T 14 / P 233/20</t>
  </si>
  <si>
    <t>Șoseaua Olteniței nr. 216; T 22 / P 496, 497, 498, 499, 500</t>
  </si>
  <si>
    <t xml:space="preserve"> T22 / P 501/9</t>
  </si>
  <si>
    <t>T 22 / P 501/10</t>
  </si>
  <si>
    <t xml:space="preserve"> T 22 / P 501/14/1</t>
  </si>
  <si>
    <t>T 22 / P 501/15, 501/12 - Lot 2,</t>
  </si>
  <si>
    <t>T 22 / P 501/12, 501/15 - Lot 1</t>
  </si>
  <si>
    <t>T 22 / P 501/16</t>
  </si>
  <si>
    <t>T 22 / P 501/24</t>
  </si>
  <si>
    <t>Șoseaua Olteniței nr. 216;  T 22 / P 446</t>
  </si>
  <si>
    <t xml:space="preserve">Șoseaua de Centură F.N; T 50 / A670/2 </t>
  </si>
  <si>
    <t>Șoseaua de Centură nr.103; T50 / P 670/5</t>
  </si>
  <si>
    <t xml:space="preserve">T50 / P 670/5 - Lot 8 </t>
  </si>
  <si>
    <t>T50 / P 670/6, 670/7 - Lot 8</t>
  </si>
  <si>
    <t>T 50 / P 670/6, 670/7 - Lot 1+2</t>
  </si>
  <si>
    <t>T50 / P 670/8 - Lot 1</t>
  </si>
  <si>
    <t>Șoseaua de Centură nr. 109;   T 50 / P 670/11, 670/12, 670/13, 670/14</t>
  </si>
  <si>
    <t xml:space="preserve">Șoseaua de Centură nr. 111; T 50/1 / P 1 </t>
  </si>
  <si>
    <t>T 50/1 / P 2</t>
  </si>
  <si>
    <t>Șoseaua Olteniței nr. 210; T 22 / P 3</t>
  </si>
  <si>
    <t>Șoseaua Olteniței nr. 181</t>
  </si>
  <si>
    <t>T 18/2 / P 19</t>
  </si>
  <si>
    <t>T 18/2 / P 6</t>
  </si>
  <si>
    <t>T 18/2 / P 4</t>
  </si>
  <si>
    <t>T 22 / P501/20</t>
  </si>
  <si>
    <t>Pirpiliu Mihaela, Pirpiliu Radu Dimitrie, Ulmamei Alexandra</t>
  </si>
  <si>
    <t>S.C. Royal Real Estate S.R.L.</t>
  </si>
  <si>
    <t>S.C. Delta Antepriza de Construcții și Montaj 93 S.R.L.</t>
  </si>
  <si>
    <t>S.C. Isopan Est S.R.L.</t>
  </si>
  <si>
    <t>BD Lemtech Management S.R.L, Hatisi Alexandrina</t>
  </si>
  <si>
    <t>Steel Business Profiles S.R.L.</t>
  </si>
  <si>
    <t>Arca Studio Construct S.R.L</t>
  </si>
  <si>
    <t>Arca Studio Construct S.R.L.</t>
  </si>
  <si>
    <t>S.C. Agropol Popești Leordeni S.A.</t>
  </si>
  <si>
    <t xml:space="preserve">Marinescu Paul Dan, Marinescu Marilena Sanda, Marinescu Ioana </t>
  </si>
  <si>
    <t>S.C. Picovit Rom Impex S.R.L.</t>
  </si>
  <si>
    <t>S.C. Sorocam S.R.L.</t>
  </si>
  <si>
    <t>S.C. Coremi S.A.</t>
  </si>
  <si>
    <t xml:space="preserve">Nițu Mariana, Nițu Niculae, Trache Grigore, Trache Gabriela  </t>
  </si>
  <si>
    <t>Grigore Ana, Grigore Martin, Grigore Marian</t>
  </si>
  <si>
    <t>Francisc Lenuța, Francisc Petre</t>
  </si>
  <si>
    <t>Baicu Georgică, Baicu Beatrice Alina</t>
  </si>
  <si>
    <t>S.C. Miotur S.R.L.</t>
  </si>
  <si>
    <t>S.C. BUCEGI Invest S.R.L.</t>
  </si>
  <si>
    <t>Categoria de folosință</t>
  </si>
  <si>
    <t>Bruda Mariana, Dascălu Mihai, Dascălu Ana Maria Olimpia, Dascălu Gabriel</t>
  </si>
  <si>
    <t>Huja Ana, Huja Mihai</t>
  </si>
  <si>
    <t>Poziție H.G. nr. 499/2010</t>
  </si>
  <si>
    <t>Proprietar / deținător de drepturi reale</t>
  </si>
  <si>
    <t xml:space="preserve"> Adresă imobil/ tarla,parcelă</t>
  </si>
  <si>
    <t>Număr cadastral</t>
  </si>
  <si>
    <t>Număr carte funciară</t>
  </si>
  <si>
    <t>Suprafață totală (mp)</t>
  </si>
  <si>
    <t>Suprafața de teren expropriată (mp)</t>
  </si>
  <si>
    <t>Suprafață construcții/investiții afectate (mp)/(ml)</t>
  </si>
  <si>
    <t>Valoarea despăgubire teren conform Legii nr. 255/2010 (lei)</t>
  </si>
  <si>
    <t>Valoare despăgubire construcții/investiții (lei)</t>
  </si>
  <si>
    <t>Valoare despăgubire totală conform Legii nr. 255/2010 (lei)</t>
  </si>
  <si>
    <t>Curți Construcții/Intravilan</t>
  </si>
  <si>
    <t>Pădure/Intravilan</t>
  </si>
  <si>
    <t>Arabil/Extravilan</t>
  </si>
  <si>
    <t>S.C. Intfor S.A. Galați</t>
  </si>
  <si>
    <t>Arabil/extravilan</t>
  </si>
  <si>
    <t xml:space="preserve">Şos. de Centură, tarlaua 14, parcela 233/11
</t>
  </si>
  <si>
    <t>Arabil /extravilan</t>
  </si>
  <si>
    <t>T 14 / P 233/26</t>
  </si>
  <si>
    <t>Agropol Popești Leordeni S.A.</t>
  </si>
  <si>
    <t>S.C. Ayt Lider Group S.R.L.</t>
  </si>
  <si>
    <t xml:space="preserve"> T 22, P 501/2, Lot 1</t>
  </si>
  <si>
    <t>Șoseaua Olteniței nr. 214; T 22 / P 503</t>
  </si>
  <si>
    <t>Curți Construcții/Arabil/Intravilan</t>
  </si>
  <si>
    <t>Șoseaua de Centură nr. 63, T 22, P 501/1</t>
  </si>
  <si>
    <t>Arabil/Intravilan</t>
  </si>
  <si>
    <t>Șoseaua de Centură nr. 67 Bis, T 22 / P 501/10</t>
  </si>
  <si>
    <t>Releu=40mp</t>
  </si>
  <si>
    <t>Drum/Intravilan</t>
  </si>
  <si>
    <t>Șoseaua Olteniței nr. 216, T 22, P 446</t>
  </si>
  <si>
    <t>S.C. Biat Group România S.R.L.</t>
  </si>
  <si>
    <t>S.C. Delta Antrepriza de Construcții și Montaj 93 S.R.L.</t>
  </si>
  <si>
    <t>Stoian Florentina, Neagu Ancuța-Cristina, Ghiță Ioana, Stelea Gheorghe, Stelea Victor Sorin, Stelea Corina, Costea Ioan, Costea Malina Irina, Costea Niculae Marian</t>
  </si>
  <si>
    <t>S.C. Danubiana S.A.</t>
  </si>
  <si>
    <t>T 18/2, P12, 13, 13/1</t>
  </si>
  <si>
    <t xml:space="preserve"> Șoseaua Olteniței  nr. 2146 - Cvartalul 491</t>
  </si>
  <si>
    <t>Crețu (fostă Parapuf) Ecaterina, Parapuf Petre Andrei, Parapuf Daniela, Sutru Simona, Parapuf Adriana</t>
  </si>
  <si>
    <t>C1=147mp</t>
  </si>
  <si>
    <t>C2=38mp</t>
  </si>
  <si>
    <t>C3=34mp</t>
  </si>
  <si>
    <r>
      <t>132</t>
    </r>
    <r>
      <rPr>
        <sz val="12"/>
        <rFont val="Calibri"/>
        <family val="2"/>
      </rPr>
      <t>¹</t>
    </r>
  </si>
  <si>
    <t>7,464,06</t>
  </si>
  <si>
    <t>Curți Construcții/Arabil/Vie/
Intravilan</t>
  </si>
  <si>
    <t>Județul</t>
  </si>
  <si>
    <t>Unitatea administrativ- teritorială</t>
  </si>
  <si>
    <t>Cititi pe www.arenaconstruct.ro stirile din constructii si imobiliare</t>
  </si>
  <si>
    <r>
      <t>LISTA cuprinzând imobilele proprietate privată situate pe amplasamentul lucrării de utilitate publică "Lărgire la 4 benzi - Centura Bucureşti Sud între A2 (km 23+600) şi A1 (km 55+520)",</t>
    </r>
    <r>
      <rPr>
        <b/>
        <sz val="16"/>
        <rFont val="Times New Roman"/>
        <family val="1"/>
      </rPr>
      <t xml:space="preserve"> situate pe raza</t>
    </r>
    <r>
      <rPr>
        <b/>
        <sz val="16"/>
        <color theme="1"/>
        <rFont val="Times New Roman"/>
        <family val="1"/>
      </rPr>
      <t xml:space="preserve"> localităţilor Berceni şi Popeşti-Leordeni din judeţul Ilfov şi a municipiului Bucureşti - sector 4, proprietarii sau deţinătorii acestora, precum şi sumele individuale aferente despăgubirilor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</si>
</sst>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64" formatCode="_ * #,##0.00_)\ &quot;$&quot;_ ;_ * \(#,##0.00\)\ &quot;$&quot;_ ;_ * &quot;-&quot;??_)\ &quot;$&quot;_ ;_ @_ "/>
    <numFmt numFmtId="165" formatCode="_ * #,##0.00_)_ ;_ * \(#,##0.00\)_ ;_ * &quot;-&quot;??_)_ ;_ @_ "/>
    <numFmt numFmtId="166" formatCode="_-* #,##0.00\ [$lei-418]_-;\-* #,##0.00\ [$lei-418]_-;_-* &quot;-&quot;??\ [$lei-418]_-;_-@_-"/>
    <numFmt numFmtId="167" formatCode="_-* #,##0.000\ [$lei-418]_-;\-* #,##0.000\ [$lei-418]_-;_-* &quot;-&quot;???\ [$lei-418]_-;_-@_-"/>
    <numFmt numFmtId="168" formatCode="_-* #,##0.00\ [$lei-418]_-;\-* #,##0.00\ [$lei-418]_-;_-* &quot;-&quot;???\ [$lei-418]_-;_-@_-"/>
    <numFmt numFmtId="169" formatCode="_-* #,##0.00\ [$€-1]_-;\-* #,##0.00\ [$€-1]_-;_-* &quot;-&quot;??\ [$€-1]_-;_-@_-"/>
    <numFmt numFmtId="170" formatCode="#,##0.00_ ;\-#,##0.00\ "/>
    <numFmt numFmtId="171" formatCode="#,##0\ [$lei-418]"/>
    <numFmt numFmtId="172" formatCode="#,##0.00\ [$lei-418]"/>
    <numFmt numFmtId="173" formatCode="_ * #,##0.00_)\ _$_ ;_ * \(#,##0.00\)\ _$_ ;_ * &quot;-&quot;??_)\ _$_ ;_ @_ "/>
  </numFmts>
  <fonts count="44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charset val="1"/>
    </font>
    <font>
      <sz val="11"/>
      <color rgb="FF00610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name val="Times New Roman"/>
      <family val="1"/>
    </font>
    <font>
      <sz val="11"/>
      <name val="Times New Roman"/>
      <family val="1"/>
    </font>
    <font>
      <sz val="9"/>
      <color rgb="FFFF0000"/>
      <name val="Calibri"/>
      <family val="2"/>
      <scheme val="minor"/>
    </font>
    <font>
      <b/>
      <sz val="11"/>
      <name val="Times New Roman"/>
      <family val="1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0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theme="1"/>
      <name val="Times New Roman"/>
      <family val="1"/>
      <charset val="238"/>
    </font>
    <font>
      <sz val="14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4"/>
      <color rgb="FF002060"/>
      <name val="Arial"/>
      <family val="2"/>
      <charset val="238"/>
    </font>
    <font>
      <sz val="11"/>
      <color rgb="FF002060"/>
      <name val="Arial"/>
      <family val="2"/>
      <charset val="238"/>
    </font>
    <font>
      <sz val="11"/>
      <color rgb="FFFF0000"/>
      <name val="Calibri"/>
      <family val="2"/>
      <scheme val="minor"/>
    </font>
    <font>
      <sz val="9"/>
      <color rgb="FFFF0000"/>
      <name val="Calibri"/>
      <family val="2"/>
      <charset val="238"/>
      <scheme val="minor"/>
    </font>
    <font>
      <sz val="10"/>
      <color rgb="FFFF0000"/>
      <name val="Calibri"/>
      <family val="2"/>
      <scheme val="minor"/>
    </font>
    <font>
      <sz val="11"/>
      <color rgb="FFFF0000"/>
      <name val="Times New Roman"/>
      <family val="1"/>
    </font>
    <font>
      <sz val="10"/>
      <color rgb="FFFF0000"/>
      <name val="Times New Roman"/>
      <family val="1"/>
    </font>
    <font>
      <b/>
      <sz val="11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sz val="12"/>
      <name val="Calibri"/>
      <family val="2"/>
    </font>
    <font>
      <sz val="12"/>
      <color rgb="FF000000"/>
      <name val="Times New Roman"/>
      <family val="1"/>
    </font>
    <font>
      <b/>
      <sz val="16"/>
      <color theme="4"/>
      <name val="Times New Roman"/>
      <family val="1"/>
    </font>
    <font>
      <sz val="16"/>
      <color theme="1"/>
      <name val="Calibri"/>
      <family val="2"/>
      <scheme val="minor"/>
    </font>
    <font>
      <b/>
      <sz val="16"/>
      <color theme="1"/>
      <name val="Times New Roman"/>
      <family val="1"/>
    </font>
    <font>
      <b/>
      <sz val="16"/>
      <name val="Times New Roman"/>
      <family val="1"/>
    </font>
    <font>
      <b/>
      <sz val="16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1">
    <xf numFmtId="0" fontId="0" fillId="0" borderId="0"/>
    <xf numFmtId="0" fontId="5" fillId="0" borderId="0" applyFill="0" applyBorder="0"/>
    <xf numFmtId="0" fontId="6" fillId="2" borderId="0" applyNumberFormat="0" applyBorder="0" applyAlignment="0" applyProtection="0"/>
    <xf numFmtId="164" fontId="13" fillId="0" borderId="0" applyFont="0" applyFill="0" applyBorder="0" applyAlignment="0" applyProtection="0"/>
    <xf numFmtId="0" fontId="23" fillId="0" borderId="0"/>
    <xf numFmtId="165" fontId="23" fillId="0" borderId="0" applyFont="0" applyFill="0" applyBorder="0" applyAlignment="0" applyProtection="0"/>
    <xf numFmtId="173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0" fontId="24" fillId="0" borderId="0"/>
    <xf numFmtId="0" fontId="24" fillId="0" borderId="0"/>
    <xf numFmtId="0" fontId="25" fillId="0" borderId="0"/>
  </cellStyleXfs>
  <cellXfs count="622">
    <xf numFmtId="0" fontId="0" fillId="0" borderId="0" xfId="0"/>
    <xf numFmtId="0" fontId="3" fillId="0" borderId="4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10" fillId="3" borderId="5" xfId="2" applyFont="1" applyFill="1" applyBorder="1" applyAlignment="1">
      <alignment horizontal="center" vertical="center" wrapText="1"/>
    </xf>
    <xf numFmtId="0" fontId="10" fillId="3" borderId="4" xfId="2" applyFont="1" applyFill="1" applyBorder="1" applyAlignment="1">
      <alignment horizontal="center" vertical="center" wrapText="1" shrinkToFit="1"/>
    </xf>
    <xf numFmtId="0" fontId="4" fillId="3" borderId="5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166" fontId="10" fillId="3" borderId="5" xfId="2" applyNumberFormat="1" applyFont="1" applyFill="1" applyBorder="1" applyAlignment="1">
      <alignment horizontal="center" vertical="center" wrapText="1"/>
    </xf>
    <xf numFmtId="168" fontId="10" fillId="3" borderId="5" xfId="2" applyNumberFormat="1" applyFont="1" applyFill="1" applyBorder="1" applyAlignment="1">
      <alignment horizontal="center" vertical="center" wrapText="1"/>
    </xf>
    <xf numFmtId="0" fontId="10" fillId="3" borderId="4" xfId="2" applyFont="1" applyFill="1" applyBorder="1" applyAlignment="1">
      <alignment horizontal="center" vertical="center" wrapText="1"/>
    </xf>
    <xf numFmtId="166" fontId="10" fillId="3" borderId="4" xfId="2" applyNumberFormat="1" applyFont="1" applyFill="1" applyBorder="1" applyAlignment="1">
      <alignment horizontal="center" vertical="center" wrapText="1"/>
    </xf>
    <xf numFmtId="167" fontId="10" fillId="3" borderId="4" xfId="2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20" xfId="0" applyFont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 wrapText="1"/>
    </xf>
    <xf numFmtId="0" fontId="0" fillId="0" borderId="0" xfId="0" applyFont="1"/>
    <xf numFmtId="0" fontId="8" fillId="3" borderId="22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vertical="center"/>
    </xf>
    <xf numFmtId="0" fontId="7" fillId="3" borderId="6" xfId="0" applyFont="1" applyFill="1" applyBorder="1" applyAlignment="1">
      <alignment horizontal="center" vertical="center"/>
    </xf>
    <xf numFmtId="168" fontId="10" fillId="3" borderId="4" xfId="2" applyNumberFormat="1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 shrinkToFit="1"/>
    </xf>
    <xf numFmtId="166" fontId="19" fillId="3" borderId="4" xfId="2" applyNumberFormat="1" applyFont="1" applyFill="1" applyBorder="1" applyAlignment="1">
      <alignment horizontal="center" vertical="center" wrapText="1"/>
    </xf>
    <xf numFmtId="0" fontId="19" fillId="3" borderId="4" xfId="2" applyFont="1" applyFill="1" applyBorder="1" applyAlignment="1">
      <alignment horizontal="center" vertical="center" wrapText="1"/>
    </xf>
    <xf numFmtId="0" fontId="0" fillId="3" borderId="4" xfId="0" applyFont="1" applyFill="1" applyBorder="1" applyAlignment="1">
      <alignment horizontal="center" vertical="center"/>
    </xf>
    <xf numFmtId="0" fontId="19" fillId="3" borderId="4" xfId="2" applyFont="1" applyFill="1" applyBorder="1" applyAlignment="1">
      <alignment horizontal="center" vertical="center" wrapText="1" shrinkToFit="1"/>
    </xf>
    <xf numFmtId="167" fontId="19" fillId="3" borderId="4" xfId="2" applyNumberFormat="1" applyFont="1" applyFill="1" applyBorder="1" applyAlignment="1">
      <alignment horizontal="center" vertical="center" wrapText="1"/>
    </xf>
    <xf numFmtId="0" fontId="21" fillId="3" borderId="7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 wrapText="1"/>
    </xf>
    <xf numFmtId="166" fontId="31" fillId="3" borderId="6" xfId="2" applyNumberFormat="1" applyFont="1" applyFill="1" applyBorder="1" applyAlignment="1">
      <alignment vertical="center" wrapText="1"/>
    </xf>
    <xf numFmtId="166" fontId="31" fillId="3" borderId="8" xfId="2" applyNumberFormat="1" applyFont="1" applyFill="1" applyBorder="1" applyAlignment="1">
      <alignment vertical="center" wrapText="1"/>
    </xf>
    <xf numFmtId="166" fontId="31" fillId="3" borderId="4" xfId="2" applyNumberFormat="1" applyFont="1" applyFill="1" applyBorder="1" applyAlignment="1">
      <alignment horizontal="center" vertical="center" wrapText="1"/>
    </xf>
    <xf numFmtId="166" fontId="31" fillId="3" borderId="11" xfId="2" applyNumberFormat="1" applyFont="1" applyFill="1" applyBorder="1" applyAlignment="1">
      <alignment horizontal="center" vertical="center" wrapText="1"/>
    </xf>
    <xf numFmtId="166" fontId="31" fillId="3" borderId="6" xfId="2" applyNumberFormat="1" applyFont="1" applyFill="1" applyBorder="1" applyAlignment="1">
      <alignment horizontal="center" vertical="center" wrapText="1"/>
    </xf>
    <xf numFmtId="168" fontId="31" fillId="3" borderId="4" xfId="2" applyNumberFormat="1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vertical="center"/>
    </xf>
    <xf numFmtId="0" fontId="8" fillId="3" borderId="4" xfId="0" applyFont="1" applyFill="1" applyBorder="1" applyAlignment="1">
      <alignment horizontal="center" vertical="center"/>
    </xf>
    <xf numFmtId="0" fontId="7" fillId="3" borderId="26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/>
    </xf>
    <xf numFmtId="0" fontId="8" fillId="3" borderId="26" xfId="0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28" fillId="3" borderId="26" xfId="0" applyFont="1" applyFill="1" applyBorder="1" applyAlignment="1">
      <alignment horizontal="center" vertical="center" wrapText="1"/>
    </xf>
    <xf numFmtId="0" fontId="28" fillId="3" borderId="16" xfId="0" applyFont="1" applyFill="1" applyBorder="1" applyAlignment="1">
      <alignment horizontal="center" vertical="center" wrapText="1"/>
    </xf>
    <xf numFmtId="0" fontId="28" fillId="3" borderId="17" xfId="0" applyFont="1" applyFill="1" applyBorder="1" applyAlignment="1">
      <alignment horizontal="center" vertical="center" wrapText="1"/>
    </xf>
    <xf numFmtId="0" fontId="7" fillId="3" borderId="26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7" fillId="3" borderId="2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168" fontId="19" fillId="3" borderId="6" xfId="2" applyNumberFormat="1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28" fillId="3" borderId="4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/>
    </xf>
    <xf numFmtId="0" fontId="18" fillId="3" borderId="4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0" fillId="3" borderId="4" xfId="0" applyFont="1" applyFill="1" applyBorder="1" applyAlignment="1">
      <alignment horizontal="center" vertical="center" wrapText="1"/>
    </xf>
    <xf numFmtId="168" fontId="19" fillId="3" borderId="4" xfId="2" applyNumberFormat="1" applyFont="1" applyFill="1" applyBorder="1" applyAlignment="1">
      <alignment horizontal="center" vertical="center" wrapText="1"/>
    </xf>
    <xf numFmtId="0" fontId="10" fillId="3" borderId="6" xfId="2" applyFont="1" applyFill="1" applyBorder="1" applyAlignment="1">
      <alignment horizontal="center" vertical="center"/>
    </xf>
    <xf numFmtId="0" fontId="10" fillId="3" borderId="7" xfId="2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 wrapText="1"/>
    </xf>
    <xf numFmtId="0" fontId="28" fillId="3" borderId="6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 shrinkToFit="1"/>
    </xf>
    <xf numFmtId="0" fontId="8" fillId="3" borderId="8" xfId="0" applyFont="1" applyFill="1" applyBorder="1" applyAlignment="1">
      <alignment horizontal="center" vertical="center" wrapText="1" shrinkToFit="1"/>
    </xf>
    <xf numFmtId="0" fontId="8" fillId="3" borderId="7" xfId="0" applyFont="1" applyFill="1" applyBorder="1" applyAlignment="1">
      <alignment horizontal="center" vertical="center" wrapText="1" shrinkToFit="1"/>
    </xf>
    <xf numFmtId="0" fontId="3" fillId="3" borderId="4" xfId="0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vertical="center" wrapText="1"/>
    </xf>
    <xf numFmtId="0" fontId="21" fillId="3" borderId="4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0" fillId="4" borderId="6" xfId="0" applyFont="1" applyFill="1" applyBorder="1" applyAlignment="1">
      <alignment horizontal="center" vertical="center" wrapText="1"/>
    </xf>
    <xf numFmtId="0" fontId="0" fillId="4" borderId="8" xfId="0" applyFont="1" applyFill="1" applyBorder="1" applyAlignment="1">
      <alignment horizontal="center" vertical="center" wrapText="1"/>
    </xf>
    <xf numFmtId="0" fontId="0" fillId="4" borderId="7" xfId="0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center" vertical="center"/>
    </xf>
    <xf numFmtId="0" fontId="0" fillId="4" borderId="8" xfId="0" applyFont="1" applyFill="1" applyBorder="1" applyAlignment="1">
      <alignment horizontal="center" vertical="center"/>
    </xf>
    <xf numFmtId="0" fontId="11" fillId="4" borderId="8" xfId="0" applyFont="1" applyFill="1" applyBorder="1" applyAlignment="1">
      <alignment horizontal="center" vertical="center" wrapText="1"/>
    </xf>
    <xf numFmtId="0" fontId="11" fillId="4" borderId="7" xfId="0" applyFont="1" applyFill="1" applyBorder="1" applyAlignment="1">
      <alignment vertical="center" wrapText="1"/>
    </xf>
    <xf numFmtId="0" fontId="11" fillId="4" borderId="6" xfId="0" applyFont="1" applyFill="1" applyBorder="1" applyAlignment="1">
      <alignment horizontal="left" vertical="center" wrapText="1"/>
    </xf>
    <xf numFmtId="0" fontId="11" fillId="4" borderId="8" xfId="0" applyFont="1" applyFill="1" applyBorder="1" applyAlignment="1">
      <alignment horizontal="left" vertical="center" wrapText="1"/>
    </xf>
    <xf numFmtId="0" fontId="11" fillId="4" borderId="7" xfId="0" applyFont="1" applyFill="1" applyBorder="1" applyAlignment="1">
      <alignment horizontal="left" vertical="center" wrapText="1"/>
    </xf>
    <xf numFmtId="0" fontId="4" fillId="4" borderId="11" xfId="0" applyFont="1" applyFill="1" applyBorder="1" applyAlignment="1">
      <alignment vertical="center" wrapText="1"/>
    </xf>
    <xf numFmtId="0" fontId="4" fillId="4" borderId="27" xfId="0" applyFont="1" applyFill="1" applyBorder="1" applyAlignment="1">
      <alignment horizontal="center" vertical="center" wrapText="1"/>
    </xf>
    <xf numFmtId="0" fontId="11" fillId="4" borderId="27" xfId="0" applyFont="1" applyFill="1" applyBorder="1" applyAlignment="1">
      <alignment horizontal="center" vertical="center" wrapText="1"/>
    </xf>
    <xf numFmtId="0" fontId="4" fillId="4" borderId="27" xfId="0" applyFont="1" applyFill="1" applyBorder="1" applyAlignment="1">
      <alignment vertical="center" wrapText="1"/>
    </xf>
    <xf numFmtId="0" fontId="4" fillId="4" borderId="10" xfId="0" applyFont="1" applyFill="1" applyBorder="1" applyAlignment="1">
      <alignment vertical="center" wrapText="1"/>
    </xf>
    <xf numFmtId="0" fontId="3" fillId="4" borderId="7" xfId="0" applyFont="1" applyFill="1" applyBorder="1" applyAlignment="1">
      <alignment horizontal="center" vertical="center"/>
    </xf>
    <xf numFmtId="0" fontId="11" fillId="4" borderId="11" xfId="0" applyFont="1" applyFill="1" applyBorder="1" applyAlignment="1">
      <alignment horizontal="left" vertical="center" wrapText="1"/>
    </xf>
    <xf numFmtId="0" fontId="11" fillId="4" borderId="27" xfId="0" applyFont="1" applyFill="1" applyBorder="1" applyAlignment="1">
      <alignment horizontal="left" vertical="center" wrapText="1"/>
    </xf>
    <xf numFmtId="0" fontId="0" fillId="4" borderId="10" xfId="0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center" vertical="center" wrapText="1"/>
    </xf>
    <xf numFmtId="0" fontId="28" fillId="4" borderId="7" xfId="0" applyFont="1" applyFill="1" applyBorder="1" applyAlignment="1">
      <alignment horizontal="center" vertical="center"/>
    </xf>
    <xf numFmtId="0" fontId="28" fillId="4" borderId="11" xfId="0" applyFont="1" applyFill="1" applyBorder="1" applyAlignment="1">
      <alignment horizontal="left" vertical="center" wrapText="1"/>
    </xf>
    <xf numFmtId="0" fontId="28" fillId="4" borderId="27" xfId="0" applyFont="1" applyFill="1" applyBorder="1" applyAlignment="1">
      <alignment horizontal="left" vertical="center" wrapText="1"/>
    </xf>
    <xf numFmtId="0" fontId="28" fillId="4" borderId="10" xfId="0" applyFont="1" applyFill="1" applyBorder="1" applyAlignment="1">
      <alignment horizontal="center" vertical="center"/>
    </xf>
    <xf numFmtId="0" fontId="28" fillId="4" borderId="6" xfId="0" applyFont="1" applyFill="1" applyBorder="1" applyAlignment="1">
      <alignment horizontal="center" vertical="center" wrapText="1"/>
    </xf>
    <xf numFmtId="0" fontId="8" fillId="4" borderId="26" xfId="0" applyFont="1" applyFill="1" applyBorder="1" applyAlignment="1">
      <alignment horizontal="center" vertical="center"/>
    </xf>
    <xf numFmtId="0" fontId="8" fillId="4" borderId="17" xfId="0" applyFont="1" applyFill="1" applyBorder="1" applyAlignment="1">
      <alignment horizontal="center" vertical="center"/>
    </xf>
    <xf numFmtId="0" fontId="28" fillId="4" borderId="6" xfId="0" applyFont="1" applyFill="1" applyBorder="1" applyAlignment="1">
      <alignment horizontal="center" vertical="center"/>
    </xf>
    <xf numFmtId="0" fontId="18" fillId="4" borderId="11" xfId="0" applyFont="1" applyFill="1" applyBorder="1" applyAlignment="1">
      <alignment horizontal="center" vertical="center" wrapText="1"/>
    </xf>
    <xf numFmtId="0" fontId="18" fillId="4" borderId="27" xfId="0" applyFont="1" applyFill="1" applyBorder="1" applyAlignment="1">
      <alignment horizontal="center" vertical="center" wrapText="1"/>
    </xf>
    <xf numFmtId="0" fontId="0" fillId="4" borderId="27" xfId="0" applyFont="1" applyFill="1" applyBorder="1" applyAlignment="1">
      <alignment horizontal="center" vertical="center"/>
    </xf>
    <xf numFmtId="0" fontId="30" fillId="4" borderId="8" xfId="0" applyFont="1" applyFill="1" applyBorder="1" applyAlignment="1">
      <alignment horizontal="left" vertical="center" wrapText="1" shrinkToFit="1"/>
    </xf>
    <xf numFmtId="0" fontId="30" fillId="4" borderId="7" xfId="0" applyFont="1" applyFill="1" applyBorder="1" applyAlignment="1">
      <alignment horizontal="left" vertical="center" wrapText="1" shrinkToFit="1"/>
    </xf>
    <xf numFmtId="0" fontId="11" fillId="4" borderId="7" xfId="0" applyFont="1" applyFill="1" applyBorder="1" applyAlignment="1">
      <alignment vertical="center"/>
    </xf>
    <xf numFmtId="0" fontId="8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 wrapText="1"/>
    </xf>
    <xf numFmtId="0" fontId="30" fillId="4" borderId="4" xfId="0" applyFont="1" applyFill="1" applyBorder="1" applyAlignment="1">
      <alignment horizontal="center" vertical="center" wrapText="1"/>
    </xf>
    <xf numFmtId="0" fontId="0" fillId="4" borderId="4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32" fillId="6" borderId="4" xfId="2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 wrapText="1"/>
    </xf>
    <xf numFmtId="0" fontId="30" fillId="6" borderId="4" xfId="0" applyFont="1" applyFill="1" applyBorder="1" applyAlignment="1">
      <alignment horizontal="center" vertical="center" wrapText="1"/>
    </xf>
    <xf numFmtId="0" fontId="18" fillId="6" borderId="4" xfId="0" applyFont="1" applyFill="1" applyBorder="1" applyAlignment="1">
      <alignment horizontal="center" vertical="center" wrapText="1"/>
    </xf>
    <xf numFmtId="0" fontId="0" fillId="6" borderId="4" xfId="0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0" fillId="6" borderId="4" xfId="0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2" fontId="4" fillId="4" borderId="6" xfId="0" applyNumberFormat="1" applyFont="1" applyFill="1" applyBorder="1" applyAlignment="1">
      <alignment horizontal="center" vertical="center" wrapText="1"/>
    </xf>
    <xf numFmtId="2" fontId="4" fillId="4" borderId="7" xfId="0" applyNumberFormat="1" applyFont="1" applyFill="1" applyBorder="1" applyAlignment="1">
      <alignment horizontal="center" vertical="center" wrapText="1"/>
    </xf>
    <xf numFmtId="0" fontId="7" fillId="4" borderId="26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28" fillId="4" borderId="16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/>
    </xf>
    <xf numFmtId="0" fontId="28" fillId="6" borderId="6" xfId="0" applyFont="1" applyFill="1" applyBorder="1" applyAlignment="1">
      <alignment horizontal="center" vertical="center"/>
    </xf>
    <xf numFmtId="0" fontId="7" fillId="6" borderId="6" xfId="0" applyFont="1" applyFill="1" applyBorder="1" applyAlignment="1">
      <alignment horizontal="center" vertical="center"/>
    </xf>
    <xf numFmtId="0" fontId="11" fillId="6" borderId="6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vertical="center"/>
    </xf>
    <xf numFmtId="0" fontId="11" fillId="6" borderId="5" xfId="0" applyFont="1" applyFill="1" applyBorder="1" applyAlignment="1">
      <alignment horizontal="center" vertical="center"/>
    </xf>
    <xf numFmtId="0" fontId="9" fillId="4" borderId="8" xfId="2" applyFont="1" applyFill="1" applyBorder="1" applyAlignment="1">
      <alignment horizontal="center" vertical="center"/>
    </xf>
    <xf numFmtId="0" fontId="9" fillId="4" borderId="7" xfId="2" applyFont="1" applyFill="1" applyBorder="1" applyAlignment="1">
      <alignment horizontal="center" vertical="center"/>
    </xf>
    <xf numFmtId="0" fontId="9" fillId="4" borderId="4" xfId="2" applyFont="1" applyFill="1" applyBorder="1" applyAlignment="1">
      <alignment horizontal="center" vertical="center"/>
    </xf>
    <xf numFmtId="0" fontId="32" fillId="4" borderId="4" xfId="2" applyFont="1" applyFill="1" applyBorder="1" applyAlignment="1">
      <alignment vertical="center" wrapText="1" shrinkToFit="1"/>
    </xf>
    <xf numFmtId="0" fontId="8" fillId="4" borderId="7" xfId="0" applyFont="1" applyFill="1" applyBorder="1" applyAlignment="1">
      <alignment horizontal="center" vertical="center"/>
    </xf>
    <xf numFmtId="0" fontId="28" fillId="4" borderId="4" xfId="0" applyFont="1" applyFill="1" applyBorder="1" applyAlignment="1">
      <alignment horizontal="center" vertical="center" wrapText="1"/>
    </xf>
    <xf numFmtId="0" fontId="28" fillId="4" borderId="7" xfId="0" applyFont="1" applyFill="1" applyBorder="1" applyAlignment="1">
      <alignment horizontal="center" vertical="center" wrapText="1"/>
    </xf>
    <xf numFmtId="0" fontId="28" fillId="4" borderId="11" xfId="0" applyFont="1" applyFill="1" applyBorder="1" applyAlignment="1">
      <alignment horizontal="center" vertical="center"/>
    </xf>
    <xf numFmtId="0" fontId="28" fillId="4" borderId="27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 wrapText="1"/>
    </xf>
    <xf numFmtId="0" fontId="7" fillId="4" borderId="27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28" fillId="4" borderId="8" xfId="0" applyFont="1" applyFill="1" applyBorder="1" applyAlignment="1">
      <alignment horizontal="center" vertical="center" wrapText="1"/>
    </xf>
    <xf numFmtId="0" fontId="28" fillId="4" borderId="8" xfId="0" applyFont="1" applyFill="1" applyBorder="1" applyAlignment="1">
      <alignment horizontal="center" vertical="center"/>
    </xf>
    <xf numFmtId="0" fontId="30" fillId="4" borderId="11" xfId="0" applyFont="1" applyFill="1" applyBorder="1" applyAlignment="1">
      <alignment horizontal="center" vertical="center" wrapText="1"/>
    </xf>
    <xf numFmtId="0" fontId="30" fillId="4" borderId="27" xfId="0" applyFont="1" applyFill="1" applyBorder="1" applyAlignment="1">
      <alignment horizontal="center" vertical="center" wrapText="1"/>
    </xf>
    <xf numFmtId="0" fontId="30" fillId="4" borderId="10" xfId="0" applyFont="1" applyFill="1" applyBorder="1" applyAlignment="1">
      <alignment horizontal="center" vertical="center" wrapText="1"/>
    </xf>
    <xf numFmtId="0" fontId="0" fillId="4" borderId="7" xfId="0" applyFont="1" applyFill="1" applyBorder="1" applyAlignment="1">
      <alignment horizontal="center" vertical="center" wrapText="1"/>
    </xf>
    <xf numFmtId="0" fontId="18" fillId="4" borderId="10" xfId="0" applyFont="1" applyFill="1" applyBorder="1" applyAlignment="1">
      <alignment horizontal="center" vertical="center" wrapText="1"/>
    </xf>
    <xf numFmtId="0" fontId="30" fillId="4" borderId="27" xfId="0" applyFont="1" applyFill="1" applyBorder="1" applyAlignment="1">
      <alignment horizontal="center" vertical="center" wrapText="1" shrinkToFit="1"/>
    </xf>
    <xf numFmtId="0" fontId="30" fillId="4" borderId="8" xfId="0" applyFont="1" applyFill="1" applyBorder="1" applyAlignment="1">
      <alignment horizontal="center" vertical="center" wrapText="1" shrinkToFit="1"/>
    </xf>
    <xf numFmtId="0" fontId="30" fillId="4" borderId="7" xfId="0" applyFont="1" applyFill="1" applyBorder="1" applyAlignment="1">
      <alignment horizontal="center" vertical="center" wrapText="1" shrinkToFit="1"/>
    </xf>
    <xf numFmtId="0" fontId="32" fillId="6" borderId="4" xfId="2" applyFont="1" applyFill="1" applyBorder="1" applyAlignment="1">
      <alignment vertical="center" wrapText="1" shrinkToFit="1"/>
    </xf>
    <xf numFmtId="0" fontId="0" fillId="6" borderId="7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vertical="center" wrapText="1"/>
    </xf>
    <xf numFmtId="0" fontId="11" fillId="6" borderId="4" xfId="0" applyFont="1" applyFill="1" applyBorder="1" applyAlignment="1">
      <alignment vertical="center" wrapText="1"/>
    </xf>
    <xf numFmtId="0" fontId="11" fillId="6" borderId="4" xfId="0" applyFont="1" applyFill="1" applyBorder="1" applyAlignment="1">
      <alignment horizontal="left" vertical="center" wrapText="1"/>
    </xf>
    <xf numFmtId="0" fontId="4" fillId="6" borderId="4" xfId="0" applyFont="1" applyFill="1" applyBorder="1" applyAlignment="1">
      <alignment vertical="center" wrapText="1"/>
    </xf>
    <xf numFmtId="0" fontId="11" fillId="6" borderId="4" xfId="0" applyFont="1" applyFill="1" applyBorder="1" applyAlignment="1">
      <alignment horizontal="center" vertical="center" wrapText="1"/>
    </xf>
    <xf numFmtId="0" fontId="28" fillId="6" borderId="4" xfId="0" applyFont="1" applyFill="1" applyBorder="1" applyAlignment="1">
      <alignment horizontal="left" vertical="center" wrapText="1"/>
    </xf>
    <xf numFmtId="0" fontId="7" fillId="6" borderId="7" xfId="0" applyFont="1" applyFill="1" applyBorder="1" applyAlignment="1">
      <alignment horizontal="center" vertical="center"/>
    </xf>
    <xf numFmtId="0" fontId="28" fillId="6" borderId="4" xfId="0" applyFont="1" applyFill="1" applyBorder="1" applyAlignment="1">
      <alignment horizontal="center" vertical="center" wrapText="1"/>
    </xf>
    <xf numFmtId="0" fontId="28" fillId="6" borderId="4" xfId="0" applyFont="1" applyFill="1" applyBorder="1" applyAlignment="1">
      <alignment horizontal="center" vertical="center"/>
    </xf>
    <xf numFmtId="0" fontId="0" fillId="6" borderId="10" xfId="0" applyFont="1" applyFill="1" applyBorder="1" applyAlignment="1">
      <alignment horizontal="center" vertical="center"/>
    </xf>
    <xf numFmtId="0" fontId="28" fillId="6" borderId="10" xfId="0" applyFont="1" applyFill="1" applyBorder="1" applyAlignment="1">
      <alignment horizontal="center" vertical="center"/>
    </xf>
    <xf numFmtId="0" fontId="11" fillId="6" borderId="7" xfId="0" applyFont="1" applyFill="1" applyBorder="1" applyAlignment="1">
      <alignment vertical="center"/>
    </xf>
    <xf numFmtId="0" fontId="4" fillId="6" borderId="5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27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11" fillId="4" borderId="27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 wrapText="1" shrinkToFit="1"/>
    </xf>
    <xf numFmtId="0" fontId="8" fillId="4" borderId="7" xfId="0" applyFont="1" applyFill="1" applyBorder="1" applyAlignment="1">
      <alignment horizontal="center" vertical="center" wrapText="1" shrinkToFit="1"/>
    </xf>
    <xf numFmtId="0" fontId="8" fillId="4" borderId="6" xfId="0" applyFont="1" applyFill="1" applyBorder="1" applyAlignment="1">
      <alignment horizontal="center" vertical="center"/>
    </xf>
    <xf numFmtId="0" fontId="9" fillId="6" borderId="4" xfId="2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 wrapText="1"/>
    </xf>
    <xf numFmtId="0" fontId="0" fillId="6" borderId="6" xfId="0" applyFont="1" applyFill="1" applyBorder="1" applyAlignment="1">
      <alignment horizontal="center" vertical="center" wrapText="1"/>
    </xf>
    <xf numFmtId="0" fontId="28" fillId="6" borderId="6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168" fontId="10" fillId="3" borderId="18" xfId="2" applyNumberFormat="1" applyFont="1" applyFill="1" applyBorder="1" applyAlignment="1">
      <alignment horizontal="center" vertical="center" wrapText="1"/>
    </xf>
    <xf numFmtId="168" fontId="20" fillId="4" borderId="4" xfId="2" applyNumberFormat="1" applyFont="1" applyFill="1" applyBorder="1" applyAlignment="1">
      <alignment vertical="center" wrapText="1"/>
    </xf>
    <xf numFmtId="168" fontId="20" fillId="6" borderId="18" xfId="2" applyNumberFormat="1" applyFont="1" applyFill="1" applyBorder="1" applyAlignment="1">
      <alignment horizontal="center" vertical="center" wrapText="1"/>
    </xf>
    <xf numFmtId="168" fontId="17" fillId="6" borderId="18" xfId="2" applyNumberFormat="1" applyFont="1" applyFill="1" applyBorder="1" applyAlignment="1">
      <alignment horizontal="center" vertical="center" wrapText="1"/>
    </xf>
    <xf numFmtId="168" fontId="17" fillId="6" borderId="36" xfId="2" applyNumberFormat="1" applyFont="1" applyFill="1" applyBorder="1" applyAlignment="1">
      <alignment horizontal="center" vertical="center" wrapText="1"/>
    </xf>
    <xf numFmtId="0" fontId="8" fillId="7" borderId="4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8" fillId="7" borderId="6" xfId="0" applyFont="1" applyFill="1" applyBorder="1" applyAlignment="1">
      <alignment horizontal="center" vertical="center" wrapText="1"/>
    </xf>
    <xf numFmtId="0" fontId="7" fillId="7" borderId="5" xfId="0" applyFont="1" applyFill="1" applyBorder="1" applyAlignment="1">
      <alignment horizontal="center" vertical="center" wrapText="1"/>
    </xf>
    <xf numFmtId="168" fontId="17" fillId="6" borderId="13" xfId="2" applyNumberFormat="1" applyFont="1" applyFill="1" applyBorder="1" applyAlignment="1">
      <alignment horizontal="center" vertical="center" wrapText="1"/>
    </xf>
    <xf numFmtId="168" fontId="20" fillId="0" borderId="35" xfId="2" applyNumberFormat="1" applyFont="1" applyFill="1" applyBorder="1" applyAlignment="1">
      <alignment horizontal="center" vertical="center" wrapText="1"/>
    </xf>
    <xf numFmtId="168" fontId="20" fillId="6" borderId="35" xfId="2" applyNumberFormat="1" applyFont="1" applyFill="1" applyBorder="1" applyAlignment="1">
      <alignment vertical="center" wrapText="1"/>
    </xf>
    <xf numFmtId="168" fontId="20" fillId="6" borderId="12" xfId="2" applyNumberFormat="1" applyFont="1" applyFill="1" applyBorder="1" applyAlignment="1">
      <alignment vertical="center" wrapText="1"/>
    </xf>
    <xf numFmtId="168" fontId="20" fillId="4" borderId="6" xfId="2" applyNumberFormat="1" applyFont="1" applyFill="1" applyBorder="1" applyAlignment="1">
      <alignment vertical="center" wrapText="1"/>
    </xf>
    <xf numFmtId="168" fontId="20" fillId="4" borderId="7" xfId="2" applyNumberFormat="1" applyFont="1" applyFill="1" applyBorder="1" applyAlignment="1">
      <alignment vertical="center" wrapText="1"/>
    </xf>
    <xf numFmtId="168" fontId="20" fillId="6" borderId="13" xfId="2" applyNumberFormat="1" applyFont="1" applyFill="1" applyBorder="1" applyAlignment="1">
      <alignment vertical="center" wrapText="1"/>
    </xf>
    <xf numFmtId="168" fontId="20" fillId="4" borderId="8" xfId="2" applyNumberFormat="1" applyFont="1" applyFill="1" applyBorder="1" applyAlignment="1">
      <alignment vertical="center" wrapText="1"/>
    </xf>
    <xf numFmtId="168" fontId="17" fillId="6" borderId="6" xfId="2" applyNumberFormat="1" applyFont="1" applyFill="1" applyBorder="1" applyAlignment="1">
      <alignment vertical="center" wrapText="1"/>
    </xf>
    <xf numFmtId="168" fontId="17" fillId="6" borderId="8" xfId="2" applyNumberFormat="1" applyFont="1" applyFill="1" applyBorder="1" applyAlignment="1">
      <alignment vertical="center" wrapText="1"/>
    </xf>
    <xf numFmtId="168" fontId="17" fillId="6" borderId="7" xfId="2" applyNumberFormat="1" applyFont="1" applyFill="1" applyBorder="1" applyAlignment="1">
      <alignment vertical="center" wrapText="1"/>
    </xf>
    <xf numFmtId="168" fontId="17" fillId="6" borderId="12" xfId="2" applyNumberFormat="1" applyFont="1" applyFill="1" applyBorder="1" applyAlignment="1">
      <alignment vertical="center" wrapText="1"/>
    </xf>
    <xf numFmtId="168" fontId="17" fillId="6" borderId="35" xfId="2" applyNumberFormat="1" applyFont="1" applyFill="1" applyBorder="1" applyAlignment="1">
      <alignment vertical="center" wrapText="1"/>
    </xf>
    <xf numFmtId="168" fontId="17" fillId="6" borderId="13" xfId="2" applyNumberFormat="1" applyFont="1" applyFill="1" applyBorder="1" applyAlignment="1">
      <alignment vertical="center" wrapText="1"/>
    </xf>
    <xf numFmtId="171" fontId="18" fillId="6" borderId="31" xfId="0" applyNumberFormat="1" applyFont="1" applyFill="1" applyBorder="1" applyAlignment="1">
      <alignment vertical="center" wrapText="1"/>
    </xf>
    <xf numFmtId="171" fontId="18" fillId="6" borderId="0" xfId="0" applyNumberFormat="1" applyFont="1" applyFill="1" applyBorder="1" applyAlignment="1">
      <alignment vertical="center" wrapText="1"/>
    </xf>
    <xf numFmtId="171" fontId="18" fillId="6" borderId="28" xfId="0" applyNumberFormat="1" applyFont="1" applyFill="1" applyBorder="1" applyAlignment="1">
      <alignment vertical="center" wrapText="1"/>
    </xf>
    <xf numFmtId="168" fontId="20" fillId="4" borderId="6" xfId="2" applyNumberFormat="1" applyFont="1" applyFill="1" applyBorder="1" applyAlignment="1">
      <alignment vertical="center"/>
    </xf>
    <xf numFmtId="168" fontId="20" fillId="4" borderId="8" xfId="2" applyNumberFormat="1" applyFont="1" applyFill="1" applyBorder="1" applyAlignment="1">
      <alignment vertical="center"/>
    </xf>
    <xf numFmtId="168" fontId="20" fillId="4" borderId="7" xfId="2" applyNumberFormat="1" applyFont="1" applyFill="1" applyBorder="1" applyAlignment="1">
      <alignment vertical="center"/>
    </xf>
    <xf numFmtId="168" fontId="20" fillId="0" borderId="4" xfId="2" applyNumberFormat="1" applyFont="1" applyFill="1" applyBorder="1" applyAlignment="1">
      <alignment horizontal="center" vertical="center" wrapText="1"/>
    </xf>
    <xf numFmtId="168" fontId="20" fillId="0" borderId="6" xfId="2" applyNumberFormat="1" applyFont="1" applyFill="1" applyBorder="1" applyAlignment="1">
      <alignment horizontal="center" vertical="center" wrapText="1"/>
    </xf>
    <xf numFmtId="168" fontId="20" fillId="0" borderId="8" xfId="2" applyNumberFormat="1" applyFont="1" applyFill="1" applyBorder="1" applyAlignment="1">
      <alignment horizontal="center" vertical="center" wrapText="1"/>
    </xf>
    <xf numFmtId="168" fontId="20" fillId="0" borderId="7" xfId="2" applyNumberFormat="1" applyFont="1" applyFill="1" applyBorder="1" applyAlignment="1">
      <alignment horizontal="center" vertical="center" wrapText="1"/>
    </xf>
    <xf numFmtId="168" fontId="33" fillId="0" borderId="4" xfId="2" applyNumberFormat="1" applyFont="1" applyFill="1" applyBorder="1" applyAlignment="1">
      <alignment horizontal="center" vertical="center" wrapText="1"/>
    </xf>
    <xf numFmtId="168" fontId="1" fillId="0" borderId="4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4" fillId="3" borderId="6" xfId="0" applyFont="1" applyFill="1" applyBorder="1" applyAlignment="1">
      <alignment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 vertical="center" wrapText="1"/>
    </xf>
    <xf numFmtId="0" fontId="8" fillId="3" borderId="22" xfId="0" applyNumberFormat="1" applyFont="1" applyFill="1" applyBorder="1" applyAlignment="1">
      <alignment horizontal="center" vertical="center"/>
    </xf>
    <xf numFmtId="0" fontId="7" fillId="7" borderId="5" xfId="0" applyNumberFormat="1" applyFont="1" applyFill="1" applyBorder="1" applyAlignment="1">
      <alignment horizontal="center" vertical="center" wrapText="1"/>
    </xf>
    <xf numFmtId="0" fontId="7" fillId="6" borderId="5" xfId="0" applyNumberFormat="1" applyFont="1" applyFill="1" applyBorder="1" applyAlignment="1">
      <alignment horizontal="center" vertical="center" wrapText="1"/>
    </xf>
    <xf numFmtId="0" fontId="4" fillId="3" borderId="5" xfId="0" applyNumberFormat="1" applyFont="1" applyFill="1" applyBorder="1" applyAlignment="1">
      <alignment horizontal="center" vertical="center" wrapText="1"/>
    </xf>
    <xf numFmtId="0" fontId="4" fillId="3" borderId="5" xfId="0" applyNumberFormat="1" applyFont="1" applyFill="1" applyBorder="1" applyAlignment="1">
      <alignment horizontal="center" vertical="center"/>
    </xf>
    <xf numFmtId="0" fontId="11" fillId="6" borderId="5" xfId="0" applyNumberFormat="1" applyFont="1" applyFill="1" applyBorder="1" applyAlignment="1">
      <alignment horizontal="center" vertical="center"/>
    </xf>
    <xf numFmtId="0" fontId="4" fillId="6" borderId="5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 wrapText="1"/>
    </xf>
    <xf numFmtId="4" fontId="3" fillId="3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4" fontId="10" fillId="3" borderId="36" xfId="2" applyNumberFormat="1" applyFont="1" applyFill="1" applyBorder="1" applyAlignment="1">
      <alignment horizontal="center" vertical="center" wrapText="1"/>
    </xf>
    <xf numFmtId="4" fontId="17" fillId="3" borderId="4" xfId="2" applyNumberFormat="1" applyFont="1" applyFill="1" applyBorder="1" applyAlignment="1">
      <alignment horizontal="center" vertical="center" wrapText="1"/>
    </xf>
    <xf numFmtId="0" fontId="3" fillId="6" borderId="4" xfId="0" applyNumberFormat="1" applyFont="1" applyFill="1" applyBorder="1" applyAlignment="1">
      <alignment horizontal="center" vertical="center" wrapText="1"/>
    </xf>
    <xf numFmtId="4" fontId="10" fillId="3" borderId="5" xfId="2" applyNumberFormat="1" applyFont="1" applyFill="1" applyBorder="1" applyAlignment="1">
      <alignment horizontal="center" vertical="center" wrapText="1"/>
    </xf>
    <xf numFmtId="0" fontId="34" fillId="3" borderId="4" xfId="0" applyNumberFormat="1" applyFont="1" applyFill="1" applyBorder="1" applyAlignment="1">
      <alignment horizontal="center" vertical="center" wrapText="1"/>
    </xf>
    <xf numFmtId="4" fontId="35" fillId="3" borderId="4" xfId="2" applyNumberFormat="1" applyFont="1" applyFill="1" applyBorder="1" applyAlignment="1">
      <alignment horizontal="center" vertical="center" wrapText="1"/>
    </xf>
    <xf numFmtId="0" fontId="35" fillId="3" borderId="4" xfId="2" applyNumberFormat="1" applyFont="1" applyFill="1" applyBorder="1" applyAlignment="1">
      <alignment horizontal="center" vertical="center" wrapText="1"/>
    </xf>
    <xf numFmtId="0" fontId="3" fillId="6" borderId="0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3" fontId="35" fillId="3" borderId="4" xfId="0" applyNumberFormat="1" applyFont="1" applyFill="1" applyBorder="1" applyAlignment="1">
      <alignment horizontal="center" vertical="center" wrapText="1"/>
    </xf>
    <xf numFmtId="4" fontId="35" fillId="0" borderId="4" xfId="2" applyNumberFormat="1" applyFont="1" applyFill="1" applyBorder="1" applyAlignment="1">
      <alignment horizontal="center" vertical="center" wrapText="1"/>
    </xf>
    <xf numFmtId="0" fontId="34" fillId="0" borderId="4" xfId="0" applyNumberFormat="1" applyFont="1" applyFill="1" applyBorder="1" applyAlignment="1">
      <alignment horizontal="center" vertical="center" wrapText="1"/>
    </xf>
    <xf numFmtId="0" fontId="35" fillId="0" borderId="4" xfId="2" applyNumberFormat="1" applyFont="1" applyFill="1" applyBorder="1" applyAlignment="1">
      <alignment horizontal="center" vertical="center"/>
    </xf>
    <xf numFmtId="0" fontId="0" fillId="0" borderId="0" xfId="0" applyFont="1" applyFill="1" applyBorder="1"/>
    <xf numFmtId="0" fontId="0" fillId="0" borderId="0" xfId="0" applyFont="1" applyBorder="1"/>
    <xf numFmtId="0" fontId="14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169" fontId="0" fillId="3" borderId="0" xfId="0" applyNumberFormat="1" applyFont="1" applyFill="1" applyBorder="1" applyAlignment="1">
      <alignment horizontal="center" vertical="center"/>
    </xf>
    <xf numFmtId="169" fontId="13" fillId="3" borderId="0" xfId="3" applyNumberFormat="1" applyFont="1" applyFill="1" applyBorder="1" applyAlignment="1">
      <alignment horizontal="center" vertical="center"/>
    </xf>
    <xf numFmtId="170" fontId="15" fillId="3" borderId="0" xfId="0" applyNumberFormat="1" applyFont="1" applyFill="1" applyBorder="1"/>
    <xf numFmtId="166" fontId="15" fillId="3" borderId="0" xfId="0" applyNumberFormat="1" applyFont="1" applyFill="1" applyBorder="1"/>
    <xf numFmtId="0" fontId="0" fillId="3" borderId="0" xfId="0" applyFont="1" applyFill="1" applyBorder="1"/>
    <xf numFmtId="0" fontId="14" fillId="3" borderId="0" xfId="0" applyFont="1" applyFill="1" applyBorder="1"/>
    <xf numFmtId="169" fontId="0" fillId="3" borderId="0" xfId="0" applyNumberFormat="1" applyFont="1" applyFill="1" applyBorder="1"/>
    <xf numFmtId="166" fontId="0" fillId="3" borderId="0" xfId="0" applyNumberFormat="1" applyFont="1" applyFill="1" applyBorder="1"/>
    <xf numFmtId="0" fontId="16" fillId="3" borderId="0" xfId="0" applyFont="1" applyFill="1" applyBorder="1"/>
    <xf numFmtId="4" fontId="35" fillId="0" borderId="4" xfId="0" applyNumberFormat="1" applyFont="1" applyFill="1" applyBorder="1" applyAlignment="1">
      <alignment horizontal="center" vertical="center" wrapText="1"/>
    </xf>
    <xf numFmtId="4" fontId="35" fillId="0" borderId="4" xfId="0" applyNumberFormat="1" applyFont="1" applyFill="1" applyBorder="1" applyAlignment="1">
      <alignment horizontal="center" vertical="center" wrapText="1" shrinkToFit="1"/>
    </xf>
    <xf numFmtId="0" fontId="0" fillId="0" borderId="0" xfId="0" applyFont="1" applyFill="1"/>
    <xf numFmtId="0" fontId="3" fillId="0" borderId="0" xfId="0" applyFont="1" applyFill="1" applyBorder="1" applyAlignment="1">
      <alignment horizontal="center" vertical="center" wrapText="1"/>
    </xf>
    <xf numFmtId="0" fontId="35" fillId="0" borderId="4" xfId="0" applyNumberFormat="1" applyFont="1" applyFill="1" applyBorder="1" applyAlignment="1">
      <alignment horizontal="center" vertical="center" wrapText="1" shrinkToFit="1"/>
    </xf>
    <xf numFmtId="4" fontId="0" fillId="0" borderId="0" xfId="0" applyNumberFormat="1"/>
    <xf numFmtId="4" fontId="36" fillId="0" borderId="40" xfId="0" applyNumberFormat="1" applyFont="1" applyBorder="1" applyAlignment="1">
      <alignment horizontal="center" vertical="center" wrapText="1"/>
    </xf>
    <xf numFmtId="4" fontId="38" fillId="0" borderId="40" xfId="0" applyNumberFormat="1" applyFont="1" applyBorder="1" applyAlignment="1">
      <alignment horizontal="center" vertical="center" wrapText="1"/>
    </xf>
    <xf numFmtId="0" fontId="36" fillId="0" borderId="40" xfId="0" applyFont="1" applyBorder="1" applyAlignment="1">
      <alignment horizontal="center" vertical="center" wrapText="1"/>
    </xf>
    <xf numFmtId="4" fontId="36" fillId="8" borderId="40" xfId="0" applyNumberFormat="1" applyFont="1" applyFill="1" applyBorder="1" applyAlignment="1">
      <alignment horizontal="center" vertical="center" wrapText="1"/>
    </xf>
    <xf numFmtId="0" fontId="38" fillId="0" borderId="40" xfId="0" applyFont="1" applyBorder="1" applyAlignment="1">
      <alignment horizontal="center" vertical="center" wrapText="1"/>
    </xf>
    <xf numFmtId="0" fontId="36" fillId="8" borderId="41" xfId="0" applyFont="1" applyFill="1" applyBorder="1" applyAlignment="1">
      <alignment horizontal="center" vertical="center" wrapText="1"/>
    </xf>
    <xf numFmtId="4" fontId="36" fillId="8" borderId="41" xfId="0" applyNumberFormat="1" applyFont="1" applyFill="1" applyBorder="1" applyAlignment="1">
      <alignment horizontal="center" vertical="center" wrapText="1"/>
    </xf>
    <xf numFmtId="4" fontId="36" fillId="0" borderId="41" xfId="0" applyNumberFormat="1" applyFont="1" applyBorder="1" applyAlignment="1">
      <alignment horizontal="center" vertical="center" wrapText="1"/>
    </xf>
    <xf numFmtId="0" fontId="36" fillId="0" borderId="41" xfId="0" applyFont="1" applyBorder="1" applyAlignment="1">
      <alignment horizontal="center" vertical="center" wrapText="1"/>
    </xf>
    <xf numFmtId="0" fontId="36" fillId="0" borderId="0" xfId="0" applyFont="1"/>
    <xf numFmtId="4" fontId="36" fillId="0" borderId="0" xfId="0" applyNumberFormat="1" applyFont="1"/>
    <xf numFmtId="4" fontId="36" fillId="0" borderId="42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36" fillId="0" borderId="42" xfId="0" applyFont="1" applyBorder="1" applyAlignment="1">
      <alignment horizontal="center" vertical="center" wrapText="1"/>
    </xf>
    <xf numFmtId="4" fontId="36" fillId="8" borderId="42" xfId="0" applyNumberFormat="1" applyFont="1" applyFill="1" applyBorder="1" applyAlignment="1">
      <alignment horizontal="center" vertical="center" wrapText="1"/>
    </xf>
    <xf numFmtId="0" fontId="35" fillId="0" borderId="4" xfId="2" applyNumberFormat="1" applyFont="1" applyFill="1" applyBorder="1" applyAlignment="1">
      <alignment horizontal="center" vertical="center" wrapText="1" shrinkToFit="1"/>
    </xf>
    <xf numFmtId="0" fontId="35" fillId="0" borderId="4" xfId="0" applyNumberFormat="1" applyFont="1" applyFill="1" applyBorder="1" applyAlignment="1">
      <alignment horizontal="center" vertical="center" wrapText="1"/>
    </xf>
    <xf numFmtId="0" fontId="35" fillId="3" borderId="4" xfId="0" applyNumberFormat="1" applyFont="1" applyFill="1" applyBorder="1" applyAlignment="1">
      <alignment horizontal="center" vertical="center" wrapText="1"/>
    </xf>
    <xf numFmtId="0" fontId="35" fillId="0" borderId="4" xfId="0" applyNumberFormat="1" applyFont="1" applyFill="1" applyBorder="1" applyAlignment="1">
      <alignment horizontal="center" vertical="center"/>
    </xf>
    <xf numFmtId="0" fontId="35" fillId="3" borderId="4" xfId="0" applyNumberFormat="1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5" fillId="0" borderId="4" xfId="0" applyNumberFormat="1" applyFont="1" applyFill="1" applyBorder="1" applyAlignment="1">
      <alignment horizontal="center" vertical="center" wrapText="1"/>
    </xf>
    <xf numFmtId="0" fontId="35" fillId="0" borderId="11" xfId="0" applyNumberFormat="1" applyFont="1" applyFill="1" applyBorder="1" applyAlignment="1">
      <alignment horizontal="center" vertical="center" wrapText="1" shrinkToFit="1"/>
    </xf>
    <xf numFmtId="0" fontId="35" fillId="0" borderId="27" xfId="0" applyNumberFormat="1" applyFont="1" applyFill="1" applyBorder="1" applyAlignment="1">
      <alignment horizontal="center" vertical="center" wrapText="1" shrinkToFit="1"/>
    </xf>
    <xf numFmtId="4" fontId="35" fillId="0" borderId="4" xfId="2" applyNumberFormat="1" applyFont="1" applyFill="1" applyBorder="1" applyAlignment="1">
      <alignment horizontal="center" vertical="center" wrapText="1"/>
    </xf>
    <xf numFmtId="4" fontId="35" fillId="0" borderId="4" xfId="0" applyNumberFormat="1" applyFont="1" applyFill="1" applyBorder="1" applyAlignment="1">
      <alignment horizontal="center" vertical="center" wrapText="1"/>
    </xf>
    <xf numFmtId="0" fontId="35" fillId="3" borderId="4" xfId="0" applyNumberFormat="1" applyFont="1" applyFill="1" applyBorder="1" applyAlignment="1">
      <alignment horizontal="center" vertical="center" wrapText="1"/>
    </xf>
    <xf numFmtId="0" fontId="35" fillId="3" borderId="4" xfId="0" applyNumberFormat="1" applyFont="1" applyFill="1" applyBorder="1" applyAlignment="1">
      <alignment horizontal="center" vertical="center"/>
    </xf>
    <xf numFmtId="0" fontId="35" fillId="0" borderId="4" xfId="0" applyNumberFormat="1" applyFont="1" applyFill="1" applyBorder="1" applyAlignment="1">
      <alignment horizontal="center" vertical="center"/>
    </xf>
    <xf numFmtId="0" fontId="35" fillId="3" borderId="4" xfId="2" applyNumberFormat="1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4" fontId="35" fillId="3" borderId="4" xfId="2" applyNumberFormat="1" applyFont="1" applyFill="1" applyBorder="1" applyAlignment="1">
      <alignment horizontal="center" vertical="center" wrapText="1"/>
    </xf>
    <xf numFmtId="0" fontId="27" fillId="0" borderId="0" xfId="8" applyNumberFormat="1" applyFont="1" applyFill="1" applyBorder="1" applyAlignment="1">
      <alignment horizontal="left" vertical="center" wrapText="1"/>
    </xf>
    <xf numFmtId="0" fontId="34" fillId="3" borderId="0" xfId="4" applyNumberFormat="1" applyFont="1" applyFill="1" applyBorder="1" applyAlignment="1">
      <alignment horizontal="center" vertical="center"/>
    </xf>
    <xf numFmtId="0" fontId="35" fillId="0" borderId="4" xfId="0" applyNumberFormat="1" applyFont="1" applyFill="1" applyBorder="1" applyAlignment="1">
      <alignment horizontal="center" vertical="center" wrapText="1" shrinkToFit="1"/>
    </xf>
    <xf numFmtId="3" fontId="35" fillId="3" borderId="4" xfId="0" applyNumberFormat="1" applyFont="1" applyFill="1" applyBorder="1" applyAlignment="1">
      <alignment horizontal="center" vertical="center" wrapText="1"/>
    </xf>
    <xf numFmtId="0" fontId="35" fillId="0" borderId="4" xfId="2" applyNumberFormat="1" applyFont="1" applyFill="1" applyBorder="1" applyAlignment="1">
      <alignment horizontal="center" vertical="center"/>
    </xf>
    <xf numFmtId="3" fontId="35" fillId="0" borderId="4" xfId="0" applyNumberFormat="1" applyFont="1" applyFill="1" applyBorder="1" applyAlignment="1">
      <alignment horizontal="center" vertical="center" wrapText="1"/>
    </xf>
    <xf numFmtId="0" fontId="35" fillId="0" borderId="4" xfId="2" applyNumberFormat="1" applyFont="1" applyFill="1" applyBorder="1" applyAlignment="1">
      <alignment horizontal="center" vertical="center" wrapText="1" shrinkToFit="1"/>
    </xf>
    <xf numFmtId="4" fontId="35" fillId="3" borderId="4" xfId="0" applyNumberFormat="1" applyFont="1" applyFill="1" applyBorder="1" applyAlignment="1">
      <alignment horizontal="center" vertical="center" wrapText="1"/>
    </xf>
    <xf numFmtId="3" fontId="35" fillId="3" borderId="4" xfId="2" applyNumberFormat="1" applyFont="1" applyFill="1" applyBorder="1" applyAlignment="1">
      <alignment horizontal="center" vertical="center" wrapText="1"/>
    </xf>
    <xf numFmtId="4" fontId="36" fillId="0" borderId="23" xfId="0" applyNumberFormat="1" applyFont="1" applyBorder="1" applyAlignment="1">
      <alignment horizontal="center" vertical="center" wrapText="1"/>
    </xf>
    <xf numFmtId="4" fontId="36" fillId="0" borderId="25" xfId="0" applyNumberFormat="1" applyFont="1" applyBorder="1" applyAlignment="1">
      <alignment horizontal="center" vertical="center" wrapText="1"/>
    </xf>
    <xf numFmtId="4" fontId="36" fillId="0" borderId="42" xfId="0" applyNumberFormat="1" applyFont="1" applyBorder="1" applyAlignment="1">
      <alignment horizontal="center" vertical="center" wrapText="1"/>
    </xf>
    <xf numFmtId="0" fontId="36" fillId="0" borderId="23" xfId="0" applyFont="1" applyBorder="1" applyAlignment="1">
      <alignment horizontal="center" vertical="center" wrapText="1"/>
    </xf>
    <xf numFmtId="0" fontId="36" fillId="0" borderId="42" xfId="0" applyFont="1" applyBorder="1" applyAlignment="1">
      <alignment horizontal="center" vertical="center" wrapText="1"/>
    </xf>
    <xf numFmtId="4" fontId="36" fillId="8" borderId="24" xfId="0" applyNumberFormat="1" applyFont="1" applyFill="1" applyBorder="1" applyAlignment="1">
      <alignment horizontal="center" vertical="center" wrapText="1"/>
    </xf>
    <xf numFmtId="4" fontId="36" fillId="8" borderId="41" xfId="0" applyNumberFormat="1" applyFont="1" applyFill="1" applyBorder="1" applyAlignment="1">
      <alignment horizontal="center" vertical="center" wrapText="1"/>
    </xf>
    <xf numFmtId="0" fontId="26" fillId="5" borderId="23" xfId="4" applyFont="1" applyFill="1" applyBorder="1" applyAlignment="1">
      <alignment horizontal="left" vertical="center"/>
    </xf>
    <xf numFmtId="0" fontId="26" fillId="5" borderId="39" xfId="4" applyFont="1" applyFill="1" applyBorder="1" applyAlignment="1">
      <alignment horizontal="left" vertical="center"/>
    </xf>
    <xf numFmtId="0" fontId="26" fillId="5" borderId="24" xfId="4" applyFont="1" applyFill="1" applyBorder="1" applyAlignment="1">
      <alignment horizontal="left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10" fillId="3" borderId="6" xfId="2" applyFont="1" applyFill="1" applyBorder="1" applyAlignment="1">
      <alignment horizontal="center" vertical="center" wrapText="1"/>
    </xf>
    <xf numFmtId="0" fontId="10" fillId="3" borderId="7" xfId="2" applyFont="1" applyFill="1" applyBorder="1" applyAlignment="1">
      <alignment horizontal="center" vertical="center" wrapText="1"/>
    </xf>
    <xf numFmtId="166" fontId="10" fillId="3" borderId="6" xfId="2" applyNumberFormat="1" applyFont="1" applyFill="1" applyBorder="1" applyAlignment="1">
      <alignment horizontal="center" vertical="center" wrapText="1"/>
    </xf>
    <xf numFmtId="166" fontId="10" fillId="3" borderId="7" xfId="2" applyNumberFormat="1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center" vertical="center"/>
    </xf>
    <xf numFmtId="166" fontId="10" fillId="3" borderId="8" xfId="2" applyNumberFormat="1" applyFont="1" applyFill="1" applyBorder="1" applyAlignment="1">
      <alignment horizontal="center" vertical="center" wrapText="1"/>
    </xf>
    <xf numFmtId="168" fontId="10" fillId="3" borderId="6" xfId="2" applyNumberFormat="1" applyFont="1" applyFill="1" applyBorder="1" applyAlignment="1">
      <alignment horizontal="center" vertical="center" wrapText="1"/>
    </xf>
    <xf numFmtId="168" fontId="10" fillId="3" borderId="8" xfId="2" applyNumberFormat="1" applyFont="1" applyFill="1" applyBorder="1" applyAlignment="1">
      <alignment horizontal="center" vertical="center" wrapText="1"/>
    </xf>
    <xf numFmtId="168" fontId="10" fillId="3" borderId="7" xfId="2" applyNumberFormat="1" applyFont="1" applyFill="1" applyBorder="1" applyAlignment="1">
      <alignment horizontal="center" vertical="center" wrapText="1"/>
    </xf>
    <xf numFmtId="168" fontId="17" fillId="6" borderId="6" xfId="2" applyNumberFormat="1" applyFont="1" applyFill="1" applyBorder="1" applyAlignment="1">
      <alignment horizontal="center" vertical="center" wrapText="1"/>
    </xf>
    <xf numFmtId="168" fontId="17" fillId="6" borderId="8" xfId="2" applyNumberFormat="1" applyFont="1" applyFill="1" applyBorder="1" applyAlignment="1">
      <alignment horizontal="center" vertical="center" wrapText="1"/>
    </xf>
    <xf numFmtId="168" fontId="17" fillId="6" borderId="7" xfId="2" applyNumberFormat="1" applyFont="1" applyFill="1" applyBorder="1" applyAlignment="1">
      <alignment horizontal="center" vertical="center" wrapText="1"/>
    </xf>
    <xf numFmtId="168" fontId="20" fillId="4" borderId="6" xfId="2" applyNumberFormat="1" applyFont="1" applyFill="1" applyBorder="1" applyAlignment="1">
      <alignment horizontal="center" vertical="center" wrapText="1"/>
    </xf>
    <xf numFmtId="168" fontId="20" fillId="4" borderId="8" xfId="2" applyNumberFormat="1" applyFont="1" applyFill="1" applyBorder="1" applyAlignment="1">
      <alignment horizontal="center" vertical="center" wrapText="1"/>
    </xf>
    <xf numFmtId="168" fontId="20" fillId="4" borderId="7" xfId="2" applyNumberFormat="1" applyFont="1" applyFill="1" applyBorder="1" applyAlignment="1">
      <alignment horizontal="center" vertical="center" wrapText="1"/>
    </xf>
    <xf numFmtId="0" fontId="8" fillId="3" borderId="26" xfId="0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horizontal="center" vertical="center"/>
    </xf>
    <xf numFmtId="0" fontId="8" fillId="7" borderId="6" xfId="0" applyFont="1" applyFill="1" applyBorder="1" applyAlignment="1">
      <alignment horizontal="center" vertical="center" wrapText="1"/>
    </xf>
    <xf numFmtId="0" fontId="8" fillId="7" borderId="7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/>
    </xf>
    <xf numFmtId="0" fontId="4" fillId="6" borderId="8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10" fillId="3" borderId="8" xfId="2" applyFont="1" applyFill="1" applyBorder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/>
    </xf>
    <xf numFmtId="0" fontId="8" fillId="7" borderId="8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 vertical="center"/>
    </xf>
    <xf numFmtId="0" fontId="11" fillId="4" borderId="8" xfId="0" applyFont="1" applyFill="1" applyBorder="1" applyAlignment="1">
      <alignment horizontal="center" vertical="center"/>
    </xf>
    <xf numFmtId="0" fontId="11" fillId="4" borderId="7" xfId="0" applyFont="1" applyFill="1" applyBorder="1" applyAlignment="1">
      <alignment horizontal="center" vertical="center"/>
    </xf>
    <xf numFmtId="0" fontId="28" fillId="6" borderId="6" xfId="0" applyFont="1" applyFill="1" applyBorder="1" applyAlignment="1">
      <alignment horizontal="center" vertical="center" wrapText="1"/>
    </xf>
    <xf numFmtId="0" fontId="28" fillId="6" borderId="8" xfId="0" applyFont="1" applyFill="1" applyBorder="1" applyAlignment="1">
      <alignment horizontal="center" vertical="center" wrapText="1"/>
    </xf>
    <xf numFmtId="0" fontId="28" fillId="6" borderId="7" xfId="0" applyFont="1" applyFill="1" applyBorder="1" applyAlignment="1">
      <alignment horizontal="center" vertical="center" wrapText="1"/>
    </xf>
    <xf numFmtId="0" fontId="8" fillId="7" borderId="6" xfId="0" applyFont="1" applyFill="1" applyBorder="1" applyAlignment="1">
      <alignment horizontal="center" vertical="center"/>
    </xf>
    <xf numFmtId="0" fontId="8" fillId="7" borderId="7" xfId="0" applyFont="1" applyFill="1" applyBorder="1" applyAlignment="1">
      <alignment horizontal="center" vertical="center"/>
    </xf>
    <xf numFmtId="0" fontId="18" fillId="3" borderId="6" xfId="0" applyFont="1" applyFill="1" applyBorder="1" applyAlignment="1">
      <alignment horizontal="center" vertical="center"/>
    </xf>
    <xf numFmtId="0" fontId="18" fillId="3" borderId="7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30" fillId="4" borderId="6" xfId="0" applyFont="1" applyFill="1" applyBorder="1" applyAlignment="1">
      <alignment horizontal="center" vertical="center" wrapText="1"/>
    </xf>
    <xf numFmtId="0" fontId="30" fillId="4" borderId="7" xfId="0" applyFont="1" applyFill="1" applyBorder="1" applyAlignment="1">
      <alignment horizontal="center" vertical="center" wrapText="1"/>
    </xf>
    <xf numFmtId="0" fontId="30" fillId="6" borderId="6" xfId="0" applyFont="1" applyFill="1" applyBorder="1" applyAlignment="1">
      <alignment horizontal="center" vertical="center"/>
    </xf>
    <xf numFmtId="0" fontId="30" fillId="6" borderId="7" xfId="0" applyFont="1" applyFill="1" applyBorder="1" applyAlignment="1">
      <alignment horizontal="center" vertical="center"/>
    </xf>
    <xf numFmtId="0" fontId="19" fillId="3" borderId="6" xfId="2" applyFont="1" applyFill="1" applyBorder="1" applyAlignment="1">
      <alignment horizontal="center" vertical="center" wrapText="1"/>
    </xf>
    <xf numFmtId="0" fontId="19" fillId="3" borderId="8" xfId="2" applyFont="1" applyFill="1" applyBorder="1" applyAlignment="1">
      <alignment horizontal="center" vertical="center" wrapText="1"/>
    </xf>
    <xf numFmtId="0" fontId="19" fillId="3" borderId="7" xfId="2" applyFont="1" applyFill="1" applyBorder="1" applyAlignment="1">
      <alignment horizontal="center" vertical="center" wrapText="1"/>
    </xf>
    <xf numFmtId="166" fontId="19" fillId="3" borderId="6" xfId="2" applyNumberFormat="1" applyFont="1" applyFill="1" applyBorder="1" applyAlignment="1">
      <alignment horizontal="center" vertical="center" wrapText="1"/>
    </xf>
    <xf numFmtId="166" fontId="19" fillId="3" borderId="8" xfId="2" applyNumberFormat="1" applyFont="1" applyFill="1" applyBorder="1" applyAlignment="1">
      <alignment horizontal="center" vertical="center" wrapText="1"/>
    </xf>
    <xf numFmtId="166" fontId="19" fillId="3" borderId="7" xfId="2" applyNumberFormat="1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 shrinkToFit="1"/>
    </xf>
    <xf numFmtId="0" fontId="8" fillId="3" borderId="8" xfId="0" applyFont="1" applyFill="1" applyBorder="1" applyAlignment="1">
      <alignment horizontal="center" vertical="center" wrapText="1" shrinkToFit="1"/>
    </xf>
    <xf numFmtId="0" fontId="8" fillId="3" borderId="7" xfId="0" applyFont="1" applyFill="1" applyBorder="1" applyAlignment="1">
      <alignment horizontal="center" vertical="center" wrapText="1" shrinkToFit="1"/>
    </xf>
    <xf numFmtId="0" fontId="30" fillId="6" borderId="6" xfId="0" applyFont="1" applyFill="1" applyBorder="1" applyAlignment="1">
      <alignment horizontal="left" vertical="center" wrapText="1" shrinkToFit="1"/>
    </xf>
    <xf numFmtId="0" fontId="30" fillId="6" borderId="8" xfId="0" applyFont="1" applyFill="1" applyBorder="1" applyAlignment="1">
      <alignment horizontal="left" vertical="center" wrapText="1" shrinkToFit="1"/>
    </xf>
    <xf numFmtId="0" fontId="30" fillId="6" borderId="7" xfId="0" applyFont="1" applyFill="1" applyBorder="1" applyAlignment="1">
      <alignment horizontal="left" vertical="center" wrapText="1" shrinkToFit="1"/>
    </xf>
    <xf numFmtId="0" fontId="18" fillId="3" borderId="6" xfId="0" applyFont="1" applyFill="1" applyBorder="1" applyAlignment="1">
      <alignment horizontal="center" vertical="center" wrapText="1" shrinkToFit="1"/>
    </xf>
    <xf numFmtId="0" fontId="18" fillId="3" borderId="8" xfId="0" applyFont="1" applyFill="1" applyBorder="1" applyAlignment="1">
      <alignment horizontal="center" vertical="center" wrapText="1" shrinkToFit="1"/>
    </xf>
    <xf numFmtId="0" fontId="18" fillId="3" borderId="7" xfId="0" applyFont="1" applyFill="1" applyBorder="1" applyAlignment="1">
      <alignment horizontal="center" vertical="center" wrapText="1" shrinkToFi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0" fillId="3" borderId="6" xfId="0" applyFont="1" applyFill="1" applyBorder="1" applyAlignment="1">
      <alignment horizontal="center" vertical="center" wrapText="1"/>
    </xf>
    <xf numFmtId="0" fontId="0" fillId="3" borderId="8" xfId="0" applyFont="1" applyFill="1" applyBorder="1" applyAlignment="1">
      <alignment horizontal="center" vertical="center" wrapText="1"/>
    </xf>
    <xf numFmtId="0" fontId="0" fillId="3" borderId="7" xfId="0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/>
    </xf>
    <xf numFmtId="0" fontId="8" fillId="6" borderId="7" xfId="0" applyFont="1" applyFill="1" applyBorder="1" applyAlignment="1">
      <alignment horizontal="center" vertical="center"/>
    </xf>
    <xf numFmtId="0" fontId="28" fillId="3" borderId="6" xfId="0" applyFont="1" applyFill="1" applyBorder="1" applyAlignment="1">
      <alignment horizontal="center" vertical="center" wrapText="1"/>
    </xf>
    <xf numFmtId="0" fontId="28" fillId="3" borderId="7" xfId="0" applyFont="1" applyFill="1" applyBorder="1" applyAlignment="1">
      <alignment horizontal="center" vertical="center" wrapText="1"/>
    </xf>
    <xf numFmtId="171" fontId="18" fillId="3" borderId="32" xfId="0" applyNumberFormat="1" applyFont="1" applyFill="1" applyBorder="1" applyAlignment="1">
      <alignment horizontal="center" vertical="center" wrapText="1"/>
    </xf>
    <xf numFmtId="171" fontId="18" fillId="3" borderId="33" xfId="0" applyNumberFormat="1" applyFont="1" applyFill="1" applyBorder="1" applyAlignment="1">
      <alignment horizontal="center" vertical="center" wrapText="1"/>
    </xf>
    <xf numFmtId="171" fontId="18" fillId="3" borderId="34" xfId="0" applyNumberFormat="1" applyFont="1" applyFill="1" applyBorder="1" applyAlignment="1">
      <alignment horizontal="center" vertical="center" wrapText="1"/>
    </xf>
    <xf numFmtId="166" fontId="19" fillId="3" borderId="13" xfId="2" applyNumberFormat="1" applyFont="1" applyFill="1" applyBorder="1" applyAlignment="1">
      <alignment horizontal="center" vertical="center" wrapText="1"/>
    </xf>
    <xf numFmtId="166" fontId="19" fillId="3" borderId="12" xfId="2" applyNumberFormat="1" applyFont="1" applyFill="1" applyBorder="1" applyAlignment="1">
      <alignment horizontal="center" vertical="center" wrapText="1"/>
    </xf>
    <xf numFmtId="0" fontId="8" fillId="7" borderId="6" xfId="0" applyFont="1" applyFill="1" applyBorder="1" applyAlignment="1">
      <alignment horizontal="center" vertical="center" wrapText="1" shrinkToFit="1"/>
    </xf>
    <xf numFmtId="0" fontId="8" fillId="7" borderId="8" xfId="0" applyFont="1" applyFill="1" applyBorder="1" applyAlignment="1">
      <alignment horizontal="center" vertical="center" wrapText="1" shrinkToFit="1"/>
    </xf>
    <xf numFmtId="0" fontId="8" fillId="7" borderId="7" xfId="0" applyFont="1" applyFill="1" applyBorder="1" applyAlignment="1">
      <alignment horizontal="center" vertical="center" wrapText="1" shrinkToFit="1"/>
    </xf>
    <xf numFmtId="0" fontId="30" fillId="6" borderId="6" xfId="0" applyFont="1" applyFill="1" applyBorder="1" applyAlignment="1">
      <alignment horizontal="center" vertical="center" wrapText="1" shrinkToFit="1"/>
    </xf>
    <xf numFmtId="0" fontId="30" fillId="6" borderId="8" xfId="0" applyFont="1" applyFill="1" applyBorder="1" applyAlignment="1">
      <alignment horizontal="center" vertical="center" wrapText="1" shrinkToFit="1"/>
    </xf>
    <xf numFmtId="0" fontId="30" fillId="6" borderId="7" xfId="0" applyFont="1" applyFill="1" applyBorder="1" applyAlignment="1">
      <alignment horizontal="center" vertical="center" wrapText="1" shrinkToFit="1"/>
    </xf>
    <xf numFmtId="0" fontId="8" fillId="6" borderId="6" xfId="0" applyFont="1" applyFill="1" applyBorder="1" applyAlignment="1">
      <alignment horizontal="center" vertical="center" wrapText="1" shrinkToFit="1"/>
    </xf>
    <xf numFmtId="0" fontId="8" fillId="6" borderId="8" xfId="0" applyFont="1" applyFill="1" applyBorder="1" applyAlignment="1">
      <alignment horizontal="center" vertical="center" wrapText="1" shrinkToFit="1"/>
    </xf>
    <xf numFmtId="0" fontId="8" fillId="6" borderId="7" xfId="0" applyFont="1" applyFill="1" applyBorder="1" applyAlignment="1">
      <alignment horizontal="center" vertical="center" wrapText="1" shrinkToFit="1"/>
    </xf>
    <xf numFmtId="0" fontId="18" fillId="6" borderId="6" xfId="0" applyFont="1" applyFill="1" applyBorder="1" applyAlignment="1">
      <alignment horizontal="center" vertical="center" wrapText="1" shrinkToFit="1"/>
    </xf>
    <xf numFmtId="0" fontId="18" fillId="6" borderId="8" xfId="0" applyFont="1" applyFill="1" applyBorder="1" applyAlignment="1">
      <alignment horizontal="center" vertical="center" wrapText="1" shrinkToFit="1"/>
    </xf>
    <xf numFmtId="0" fontId="18" fillId="6" borderId="7" xfId="0" applyFont="1" applyFill="1" applyBorder="1" applyAlignment="1">
      <alignment horizontal="center" vertical="center" wrapText="1" shrinkToFit="1"/>
    </xf>
    <xf numFmtId="0" fontId="30" fillId="6" borderId="6" xfId="0" applyFont="1" applyFill="1" applyBorder="1" applyAlignment="1">
      <alignment horizontal="center" vertical="center" wrapText="1"/>
    </xf>
    <xf numFmtId="0" fontId="30" fillId="6" borderId="8" xfId="0" applyFont="1" applyFill="1" applyBorder="1" applyAlignment="1">
      <alignment horizontal="center" vertical="center" wrapText="1"/>
    </xf>
    <xf numFmtId="0" fontId="30" fillId="6" borderId="7" xfId="0" applyFont="1" applyFill="1" applyBorder="1" applyAlignment="1">
      <alignment horizontal="center" vertical="center" wrapText="1"/>
    </xf>
    <xf numFmtId="0" fontId="18" fillId="6" borderId="6" xfId="0" applyFont="1" applyFill="1" applyBorder="1" applyAlignment="1">
      <alignment horizontal="center" vertical="center" wrapText="1"/>
    </xf>
    <xf numFmtId="0" fontId="18" fillId="6" borderId="8" xfId="0" applyFont="1" applyFill="1" applyBorder="1" applyAlignment="1">
      <alignment horizontal="center" vertical="center" wrapText="1"/>
    </xf>
    <xf numFmtId="0" fontId="18" fillId="6" borderId="7" xfId="0" applyFont="1" applyFill="1" applyBorder="1" applyAlignment="1">
      <alignment horizontal="center" vertical="center" wrapText="1"/>
    </xf>
    <xf numFmtId="0" fontId="18" fillId="3" borderId="6" xfId="0" applyFont="1" applyFill="1" applyBorder="1" applyAlignment="1">
      <alignment horizontal="center" vertical="center" wrapText="1"/>
    </xf>
    <xf numFmtId="0" fontId="18" fillId="3" borderId="8" xfId="0" applyFont="1" applyFill="1" applyBorder="1" applyAlignment="1">
      <alignment horizontal="center" vertical="center" wrapText="1"/>
    </xf>
    <xf numFmtId="0" fontId="18" fillId="3" borderId="7" xfId="0" applyFont="1" applyFill="1" applyBorder="1" applyAlignment="1">
      <alignment horizontal="center" vertical="center" wrapText="1"/>
    </xf>
    <xf numFmtId="168" fontId="19" fillId="3" borderId="6" xfId="2" applyNumberFormat="1" applyFont="1" applyFill="1" applyBorder="1" applyAlignment="1">
      <alignment horizontal="center" vertical="center" wrapText="1"/>
    </xf>
    <xf numFmtId="168" fontId="19" fillId="3" borderId="7" xfId="2" applyNumberFormat="1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 vertical="center" wrapText="1"/>
    </xf>
    <xf numFmtId="0" fontId="11" fillId="4" borderId="7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/>
    </xf>
    <xf numFmtId="0" fontId="30" fillId="3" borderId="6" xfId="0" applyFont="1" applyFill="1" applyBorder="1" applyAlignment="1">
      <alignment horizontal="center" vertical="center" wrapText="1"/>
    </xf>
    <xf numFmtId="0" fontId="30" fillId="3" borderId="8" xfId="0" applyFont="1" applyFill="1" applyBorder="1" applyAlignment="1">
      <alignment horizontal="center" vertical="center" wrapText="1"/>
    </xf>
    <xf numFmtId="0" fontId="30" fillId="3" borderId="7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30" fillId="4" borderId="8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11" fillId="6" borderId="6" xfId="0" applyFont="1" applyFill="1" applyBorder="1" applyAlignment="1">
      <alignment horizontal="center" vertical="center"/>
    </xf>
    <xf numFmtId="0" fontId="11" fillId="6" borderId="7" xfId="0" applyFont="1" applyFill="1" applyBorder="1" applyAlignment="1">
      <alignment horizontal="center" vertical="center"/>
    </xf>
    <xf numFmtId="0" fontId="8" fillId="6" borderId="32" xfId="0" applyFont="1" applyFill="1" applyBorder="1" applyAlignment="1">
      <alignment horizontal="center" vertical="center"/>
    </xf>
    <xf numFmtId="0" fontId="8" fillId="6" borderId="34" xfId="0" applyFont="1" applyFill="1" applyBorder="1" applyAlignment="1">
      <alignment horizontal="center" vertical="center"/>
    </xf>
    <xf numFmtId="0" fontId="8" fillId="6" borderId="26" xfId="0" applyFont="1" applyFill="1" applyBorder="1" applyAlignment="1">
      <alignment horizontal="center" vertical="center"/>
    </xf>
    <xf numFmtId="0" fontId="8" fillId="6" borderId="17" xfId="0" applyFont="1" applyFill="1" applyBorder="1" applyAlignment="1">
      <alignment horizontal="center" vertical="center"/>
    </xf>
    <xf numFmtId="0" fontId="8" fillId="3" borderId="32" xfId="0" applyFont="1" applyFill="1" applyBorder="1" applyAlignment="1">
      <alignment horizontal="center" vertical="center"/>
    </xf>
    <xf numFmtId="0" fontId="8" fillId="3" borderId="34" xfId="0" applyFont="1" applyFill="1" applyBorder="1" applyAlignment="1">
      <alignment horizontal="center" vertical="center"/>
    </xf>
    <xf numFmtId="0" fontId="0" fillId="6" borderId="6" xfId="0" applyFont="1" applyFill="1" applyBorder="1" applyAlignment="1">
      <alignment horizontal="center" vertical="center" wrapText="1"/>
    </xf>
    <xf numFmtId="0" fontId="0" fillId="6" borderId="7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8" fillId="7" borderId="32" xfId="0" applyFont="1" applyFill="1" applyBorder="1" applyAlignment="1">
      <alignment horizontal="center" vertical="center"/>
    </xf>
    <xf numFmtId="0" fontId="8" fillId="7" borderId="34" xfId="0" applyFont="1" applyFill="1" applyBorder="1" applyAlignment="1">
      <alignment horizontal="center" vertical="center"/>
    </xf>
    <xf numFmtId="0" fontId="8" fillId="3" borderId="32" xfId="0" applyFont="1" applyFill="1" applyBorder="1" applyAlignment="1">
      <alignment horizontal="center" vertical="center" wrapText="1"/>
    </xf>
    <xf numFmtId="0" fontId="8" fillId="3" borderId="34" xfId="0" applyFont="1" applyFill="1" applyBorder="1" applyAlignment="1">
      <alignment horizontal="center" vertical="center" wrapText="1"/>
    </xf>
    <xf numFmtId="0" fontId="30" fillId="4" borderId="32" xfId="0" applyFont="1" applyFill="1" applyBorder="1" applyAlignment="1">
      <alignment horizontal="center" vertical="center" wrapText="1"/>
    </xf>
    <xf numFmtId="0" fontId="30" fillId="4" borderId="34" xfId="0" applyFont="1" applyFill="1" applyBorder="1" applyAlignment="1">
      <alignment horizontal="center" vertical="center" wrapText="1"/>
    </xf>
    <xf numFmtId="0" fontId="30" fillId="6" borderId="26" xfId="0" applyFont="1" applyFill="1" applyBorder="1" applyAlignment="1">
      <alignment horizontal="center" vertical="center"/>
    </xf>
    <xf numFmtId="0" fontId="30" fillId="6" borderId="17" xfId="0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 wrapText="1"/>
    </xf>
    <xf numFmtId="2" fontId="4" fillId="3" borderId="7" xfId="0" applyNumberFormat="1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 wrapText="1"/>
    </xf>
    <xf numFmtId="0" fontId="8" fillId="6" borderId="8" xfId="0" applyFon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horizontal="center" vertical="center" wrapText="1"/>
    </xf>
    <xf numFmtId="0" fontId="0" fillId="6" borderId="8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7" borderId="6" xfId="0" applyFont="1" applyFill="1" applyBorder="1" applyAlignment="1">
      <alignment horizontal="center" vertical="center" wrapText="1"/>
    </xf>
    <xf numFmtId="0" fontId="7" fillId="7" borderId="8" xfId="0" applyFont="1" applyFill="1" applyBorder="1" applyAlignment="1">
      <alignment horizontal="center" vertical="center" wrapText="1"/>
    </xf>
    <xf numFmtId="0" fontId="7" fillId="7" borderId="7" xfId="0" applyFont="1" applyFill="1" applyBorder="1" applyAlignment="1">
      <alignment horizontal="center" vertical="center" wrapText="1"/>
    </xf>
    <xf numFmtId="0" fontId="11" fillId="4" borderId="8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166" fontId="31" fillId="3" borderId="8" xfId="2" applyNumberFormat="1" applyFont="1" applyFill="1" applyBorder="1" applyAlignment="1">
      <alignment horizontal="center" vertical="center" wrapText="1"/>
    </xf>
    <xf numFmtId="166" fontId="31" fillId="3" borderId="7" xfId="2" applyNumberFormat="1" applyFont="1" applyFill="1" applyBorder="1" applyAlignment="1">
      <alignment horizontal="center" vertical="center" wrapText="1"/>
    </xf>
    <xf numFmtId="0" fontId="7" fillId="3" borderId="32" xfId="0" applyFont="1" applyFill="1" applyBorder="1" applyAlignment="1">
      <alignment horizontal="center" vertical="center"/>
    </xf>
    <xf numFmtId="0" fontId="7" fillId="3" borderId="33" xfId="0" applyFont="1" applyFill="1" applyBorder="1" applyAlignment="1">
      <alignment horizontal="center" vertical="center"/>
    </xf>
    <xf numFmtId="0" fontId="7" fillId="3" borderId="34" xfId="0" applyFont="1" applyFill="1" applyBorder="1" applyAlignment="1">
      <alignment horizontal="center" vertical="center"/>
    </xf>
    <xf numFmtId="0" fontId="7" fillId="7" borderId="32" xfId="0" applyFont="1" applyFill="1" applyBorder="1" applyAlignment="1">
      <alignment horizontal="center" vertical="center" wrapText="1"/>
    </xf>
    <xf numFmtId="0" fontId="7" fillId="7" borderId="33" xfId="0" applyFont="1" applyFill="1" applyBorder="1" applyAlignment="1">
      <alignment horizontal="center" vertical="center" wrapText="1"/>
    </xf>
    <xf numFmtId="0" fontId="7" fillId="7" borderId="34" xfId="0" applyFont="1" applyFill="1" applyBorder="1" applyAlignment="1">
      <alignment horizontal="center" vertical="center" wrapText="1"/>
    </xf>
    <xf numFmtId="0" fontId="28" fillId="3" borderId="32" xfId="0" applyFont="1" applyFill="1" applyBorder="1" applyAlignment="1">
      <alignment horizontal="center" vertical="center" wrapText="1"/>
    </xf>
    <xf numFmtId="0" fontId="28" fillId="3" borderId="33" xfId="0" applyFont="1" applyFill="1" applyBorder="1" applyAlignment="1">
      <alignment horizontal="center" vertical="center" wrapText="1"/>
    </xf>
    <xf numFmtId="0" fontId="28" fillId="3" borderId="34" xfId="0" applyFont="1" applyFill="1" applyBorder="1" applyAlignment="1">
      <alignment horizontal="center" vertical="center" wrapText="1"/>
    </xf>
    <xf numFmtId="0" fontId="7" fillId="3" borderId="32" xfId="0" applyFont="1" applyFill="1" applyBorder="1" applyAlignment="1">
      <alignment horizontal="center" vertical="center" wrapText="1"/>
    </xf>
    <xf numFmtId="0" fontId="7" fillId="3" borderId="33" xfId="0" applyFont="1" applyFill="1" applyBorder="1" applyAlignment="1">
      <alignment horizontal="center" vertical="center" wrapText="1"/>
    </xf>
    <xf numFmtId="0" fontId="7" fillId="3" borderId="34" xfId="0" applyFont="1" applyFill="1" applyBorder="1" applyAlignment="1">
      <alignment horizontal="center" vertical="center" wrapText="1"/>
    </xf>
    <xf numFmtId="0" fontId="28" fillId="6" borderId="26" xfId="0" applyFont="1" applyFill="1" applyBorder="1" applyAlignment="1">
      <alignment horizontal="center" vertical="center" wrapText="1"/>
    </xf>
    <xf numFmtId="0" fontId="28" fillId="6" borderId="16" xfId="0" applyFont="1" applyFill="1" applyBorder="1" applyAlignment="1">
      <alignment horizontal="center" vertical="center" wrapText="1"/>
    </xf>
    <xf numFmtId="0" fontId="28" fillId="6" borderId="17" xfId="0" applyFont="1" applyFill="1" applyBorder="1" applyAlignment="1">
      <alignment horizontal="center" vertical="center" wrapText="1"/>
    </xf>
    <xf numFmtId="0" fontId="7" fillId="6" borderId="26" xfId="0" applyFont="1" applyFill="1" applyBorder="1" applyAlignment="1">
      <alignment horizontal="center" vertical="center" wrapText="1"/>
    </xf>
    <xf numFmtId="0" fontId="7" fillId="6" borderId="16" xfId="0" applyFont="1" applyFill="1" applyBorder="1" applyAlignment="1">
      <alignment horizontal="center" vertical="center" wrapText="1"/>
    </xf>
    <xf numFmtId="0" fontId="7" fillId="6" borderId="17" xfId="0" applyFont="1" applyFill="1" applyBorder="1" applyAlignment="1">
      <alignment horizontal="center" vertical="center" wrapText="1"/>
    </xf>
    <xf numFmtId="172" fontId="28" fillId="3" borderId="26" xfId="0" applyNumberFormat="1" applyFont="1" applyFill="1" applyBorder="1" applyAlignment="1">
      <alignment horizontal="right" vertical="center" wrapText="1"/>
    </xf>
    <xf numFmtId="172" fontId="28" fillId="3" borderId="16" xfId="0" applyNumberFormat="1" applyFont="1" applyFill="1" applyBorder="1" applyAlignment="1">
      <alignment horizontal="right" vertical="center" wrapText="1"/>
    </xf>
    <xf numFmtId="172" fontId="28" fillId="3" borderId="17" xfId="0" applyNumberFormat="1" applyFont="1" applyFill="1" applyBorder="1" applyAlignment="1">
      <alignment horizontal="right" vertical="center" wrapText="1"/>
    </xf>
    <xf numFmtId="0" fontId="7" fillId="3" borderId="26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/>
    </xf>
    <xf numFmtId="167" fontId="19" fillId="3" borderId="6" xfId="2" applyNumberFormat="1" applyFont="1" applyFill="1" applyBorder="1" applyAlignment="1">
      <alignment horizontal="center" vertical="center" wrapText="1"/>
    </xf>
    <xf numFmtId="167" fontId="19" fillId="3" borderId="8" xfId="2" applyNumberFormat="1" applyFont="1" applyFill="1" applyBorder="1" applyAlignment="1">
      <alignment horizontal="center" vertical="center" wrapText="1"/>
    </xf>
    <xf numFmtId="167" fontId="19" fillId="3" borderId="7" xfId="2" applyNumberFormat="1" applyFont="1" applyFill="1" applyBorder="1" applyAlignment="1">
      <alignment horizontal="center" vertical="center" wrapText="1"/>
    </xf>
    <xf numFmtId="0" fontId="28" fillId="6" borderId="26" xfId="0" applyFont="1" applyFill="1" applyBorder="1" applyAlignment="1">
      <alignment horizontal="center" vertical="center"/>
    </xf>
    <xf numFmtId="0" fontId="28" fillId="6" borderId="16" xfId="0" applyFont="1" applyFill="1" applyBorder="1" applyAlignment="1">
      <alignment horizontal="center" vertical="center"/>
    </xf>
    <xf numFmtId="0" fontId="28" fillId="6" borderId="17" xfId="0" applyFont="1" applyFill="1" applyBorder="1" applyAlignment="1">
      <alignment horizontal="center" vertical="center"/>
    </xf>
    <xf numFmtId="0" fontId="7" fillId="6" borderId="26" xfId="0" applyFont="1" applyFill="1" applyBorder="1" applyAlignment="1">
      <alignment horizontal="center" vertical="center"/>
    </xf>
    <xf numFmtId="0" fontId="7" fillId="6" borderId="16" xfId="0" applyFont="1" applyFill="1" applyBorder="1" applyAlignment="1">
      <alignment horizontal="center" vertical="center"/>
    </xf>
    <xf numFmtId="0" fontId="7" fillId="6" borderId="17" xfId="0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 wrapText="1"/>
    </xf>
    <xf numFmtId="2" fontId="3" fillId="3" borderId="7" xfId="0" applyNumberFormat="1" applyFont="1" applyFill="1" applyBorder="1" applyAlignment="1">
      <alignment horizontal="center" vertical="center" wrapText="1"/>
    </xf>
    <xf numFmtId="0" fontId="21" fillId="3" borderId="6" xfId="0" applyFont="1" applyFill="1" applyBorder="1" applyAlignment="1">
      <alignment horizontal="center" vertical="center" wrapText="1"/>
    </xf>
    <xf numFmtId="0" fontId="21" fillId="3" borderId="7" xfId="0" applyFont="1" applyFill="1" applyBorder="1" applyAlignment="1">
      <alignment horizontal="center" vertical="center" wrapText="1"/>
    </xf>
    <xf numFmtId="0" fontId="19" fillId="3" borderId="6" xfId="2" applyFont="1" applyFill="1" applyBorder="1" applyAlignment="1">
      <alignment horizontal="center" vertical="center"/>
    </xf>
    <xf numFmtId="0" fontId="19" fillId="3" borderId="7" xfId="2" applyFont="1" applyFill="1" applyBorder="1" applyAlignment="1">
      <alignment horizontal="center" vertical="center"/>
    </xf>
    <xf numFmtId="166" fontId="19" fillId="3" borderId="15" xfId="2" applyNumberFormat="1" applyFont="1" applyFill="1" applyBorder="1" applyAlignment="1">
      <alignment horizontal="center" vertical="center" wrapText="1"/>
    </xf>
    <xf numFmtId="167" fontId="19" fillId="3" borderId="15" xfId="2" applyNumberFormat="1" applyFont="1" applyFill="1" applyBorder="1" applyAlignment="1">
      <alignment horizontal="center" vertical="center" wrapText="1"/>
    </xf>
    <xf numFmtId="168" fontId="19" fillId="3" borderId="15" xfId="2" applyNumberFormat="1" applyFont="1" applyFill="1" applyBorder="1" applyAlignment="1">
      <alignment horizontal="center" vertical="center" wrapText="1"/>
    </xf>
    <xf numFmtId="0" fontId="10" fillId="7" borderId="6" xfId="2" applyFont="1" applyFill="1" applyBorder="1" applyAlignment="1">
      <alignment horizontal="center" vertical="center" wrapText="1"/>
    </xf>
    <xf numFmtId="0" fontId="10" fillId="7" borderId="7" xfId="2" applyFont="1" applyFill="1" applyBorder="1" applyAlignment="1">
      <alignment horizontal="center" vertical="center" wrapText="1"/>
    </xf>
    <xf numFmtId="0" fontId="10" fillId="3" borderId="6" xfId="2" applyFont="1" applyFill="1" applyBorder="1" applyAlignment="1">
      <alignment horizontal="center" vertical="center"/>
    </xf>
    <xf numFmtId="0" fontId="10" fillId="3" borderId="7" xfId="2" applyFont="1" applyFill="1" applyBorder="1" applyAlignment="1">
      <alignment horizontal="center" vertical="center"/>
    </xf>
    <xf numFmtId="0" fontId="4" fillId="6" borderId="15" xfId="0" applyFont="1" applyFill="1" applyBorder="1" applyAlignment="1">
      <alignment horizontal="center" vertical="center"/>
    </xf>
    <xf numFmtId="0" fontId="9" fillId="6" borderId="15" xfId="2" applyFont="1" applyFill="1" applyBorder="1" applyAlignment="1">
      <alignment horizontal="center" vertical="center"/>
    </xf>
    <xf numFmtId="0" fontId="9" fillId="6" borderId="7" xfId="2" applyFont="1" applyFill="1" applyBorder="1" applyAlignment="1">
      <alignment horizontal="center" vertical="center"/>
    </xf>
    <xf numFmtId="0" fontId="0" fillId="6" borderId="15" xfId="0" applyFont="1" applyFill="1" applyBorder="1" applyAlignment="1">
      <alignment horizontal="center" vertical="center"/>
    </xf>
    <xf numFmtId="0" fontId="0" fillId="6" borderId="7" xfId="0" applyFont="1" applyFill="1" applyBorder="1" applyAlignment="1">
      <alignment horizontal="center" vertical="center"/>
    </xf>
    <xf numFmtId="0" fontId="28" fillId="4" borderId="15" xfId="0" applyFont="1" applyFill="1" applyBorder="1" applyAlignment="1">
      <alignment horizontal="center" vertical="center"/>
    </xf>
    <xf numFmtId="0" fontId="28" fillId="4" borderId="7" xfId="0" applyFont="1" applyFill="1" applyBorder="1" applyAlignment="1">
      <alignment horizontal="center" vertical="center"/>
    </xf>
    <xf numFmtId="0" fontId="11" fillId="6" borderId="15" xfId="0" applyFont="1" applyFill="1" applyBorder="1" applyAlignment="1">
      <alignment horizontal="center" vertical="center"/>
    </xf>
    <xf numFmtId="0" fontId="19" fillId="3" borderId="15" xfId="2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8" fillId="7" borderId="15" xfId="0" applyFont="1" applyFill="1" applyBorder="1" applyAlignment="1">
      <alignment horizontal="center" vertical="center" wrapText="1"/>
    </xf>
    <xf numFmtId="0" fontId="31" fillId="3" borderId="15" xfId="2" applyFont="1" applyFill="1" applyBorder="1" applyAlignment="1">
      <alignment horizontal="center" vertical="center" wrapText="1"/>
    </xf>
    <xf numFmtId="0" fontId="31" fillId="3" borderId="7" xfId="2" applyFont="1" applyFill="1" applyBorder="1" applyAlignment="1">
      <alignment horizontal="center" vertical="center" wrapText="1"/>
    </xf>
    <xf numFmtId="0" fontId="10" fillId="3" borderId="15" xfId="2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/>
    </xf>
    <xf numFmtId="0" fontId="32" fillId="4" borderId="6" xfId="2" applyFont="1" applyFill="1" applyBorder="1" applyAlignment="1">
      <alignment horizontal="center" vertical="center" wrapText="1" shrinkToFit="1"/>
    </xf>
    <xf numFmtId="0" fontId="32" fillId="4" borderId="7" xfId="2" applyFont="1" applyFill="1" applyBorder="1" applyAlignment="1">
      <alignment horizontal="center" vertical="center" wrapText="1" shrinkToFit="1"/>
    </xf>
    <xf numFmtId="0" fontId="22" fillId="6" borderId="6" xfId="2" applyFont="1" applyFill="1" applyBorder="1" applyAlignment="1">
      <alignment horizontal="center" vertical="center" wrapText="1" shrinkToFit="1"/>
    </xf>
    <xf numFmtId="0" fontId="22" fillId="6" borderId="7" xfId="2" applyFont="1" applyFill="1" applyBorder="1" applyAlignment="1">
      <alignment horizontal="center" vertical="center" wrapText="1" shrinkToFit="1"/>
    </xf>
    <xf numFmtId="0" fontId="2" fillId="4" borderId="15" xfId="0" applyFont="1" applyFill="1" applyBorder="1" applyAlignment="1">
      <alignment horizontal="center" vertical="center" wrapText="1"/>
    </xf>
    <xf numFmtId="0" fontId="2" fillId="4" borderId="30" xfId="0" applyFont="1" applyFill="1" applyBorder="1" applyAlignment="1">
      <alignment horizontal="center" vertical="center" wrapText="1"/>
    </xf>
    <xf numFmtId="0" fontId="2" fillId="6" borderId="15" xfId="0" applyFont="1" applyFill="1" applyBorder="1" applyAlignment="1">
      <alignment horizontal="center" vertical="center" wrapText="1"/>
    </xf>
    <xf numFmtId="0" fontId="2" fillId="6" borderId="30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166" fontId="12" fillId="4" borderId="6" xfId="0" applyNumberFormat="1" applyFont="1" applyFill="1" applyBorder="1" applyAlignment="1">
      <alignment horizontal="center" vertical="center" wrapText="1"/>
    </xf>
    <xf numFmtId="166" fontId="12" fillId="4" borderId="8" xfId="0" applyNumberFormat="1" applyFont="1" applyFill="1" applyBorder="1" applyAlignment="1">
      <alignment horizontal="center" vertical="center" wrapText="1"/>
    </xf>
    <xf numFmtId="166" fontId="12" fillId="4" borderId="7" xfId="0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 wrapText="1"/>
    </xf>
    <xf numFmtId="166" fontId="12" fillId="0" borderId="14" xfId="0" applyNumberFormat="1" applyFont="1" applyBorder="1" applyAlignment="1">
      <alignment horizontal="center" vertical="center" wrapText="1"/>
    </xf>
    <xf numFmtId="166" fontId="12" fillId="0" borderId="16" xfId="0" applyNumberFormat="1" applyFont="1" applyBorder="1" applyAlignment="1">
      <alignment horizontal="center" vertical="center" wrapText="1"/>
    </xf>
    <xf numFmtId="166" fontId="12" fillId="0" borderId="29" xfId="0" applyNumberFormat="1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166" fontId="12" fillId="0" borderId="15" xfId="0" applyNumberFormat="1" applyFont="1" applyBorder="1" applyAlignment="1">
      <alignment horizontal="center" vertical="center" wrapText="1"/>
    </xf>
    <xf numFmtId="166" fontId="12" fillId="0" borderId="8" xfId="0" applyNumberFormat="1" applyFont="1" applyBorder="1" applyAlignment="1">
      <alignment horizontal="center" vertical="center" wrapText="1"/>
    </xf>
    <xf numFmtId="166" fontId="12" fillId="0" borderId="30" xfId="0" applyNumberFormat="1" applyFont="1" applyBorder="1" applyAlignment="1">
      <alignment horizontal="center" vertical="center" wrapText="1"/>
    </xf>
    <xf numFmtId="166" fontId="12" fillId="0" borderId="6" xfId="0" applyNumberFormat="1" applyFont="1" applyFill="1" applyBorder="1" applyAlignment="1">
      <alignment horizontal="center" vertical="center" wrapText="1"/>
    </xf>
    <xf numFmtId="166" fontId="12" fillId="0" borderId="8" xfId="0" applyNumberFormat="1" applyFont="1" applyFill="1" applyBorder="1" applyAlignment="1">
      <alignment horizontal="center" vertical="center" wrapText="1"/>
    </xf>
    <xf numFmtId="166" fontId="12" fillId="0" borderId="7" xfId="0" applyNumberFormat="1" applyFont="1" applyFill="1" applyBorder="1" applyAlignment="1">
      <alignment horizontal="center" vertical="center" wrapText="1"/>
    </xf>
    <xf numFmtId="0" fontId="39" fillId="0" borderId="4" xfId="0" applyNumberFormat="1" applyFont="1" applyFill="1" applyBorder="1" applyAlignment="1">
      <alignment horizontal="left" vertical="top" wrapText="1"/>
    </xf>
    <xf numFmtId="0" fontId="40" fillId="0" borderId="4" xfId="0" applyNumberFormat="1" applyFont="1" applyFill="1" applyBorder="1" applyAlignment="1">
      <alignment horizontal="left" vertical="top"/>
    </xf>
    <xf numFmtId="0" fontId="41" fillId="0" borderId="4" xfId="0" applyNumberFormat="1" applyFont="1" applyFill="1" applyBorder="1" applyAlignment="1">
      <alignment horizontal="center" vertical="center" wrapText="1"/>
    </xf>
    <xf numFmtId="0" fontId="43" fillId="0" borderId="4" xfId="0" applyNumberFormat="1" applyFont="1" applyFill="1" applyBorder="1" applyAlignment="1">
      <alignment horizontal="center" vertical="center" wrapText="1"/>
    </xf>
  </cellXfs>
  <cellStyles count="11">
    <cellStyle name="Comma 2" xfId="6"/>
    <cellStyle name="Comma 2 2" xfId="7"/>
    <cellStyle name="Comma 3" xfId="5"/>
    <cellStyle name="Currency" xfId="3" builtinId="4"/>
    <cellStyle name="Excel Built-in Normal" xfId="1"/>
    <cellStyle name="Good" xfId="2" builtinId="26"/>
    <cellStyle name="Normal" xfId="0" builtinId="0"/>
    <cellStyle name="Normal 2" xfId="8"/>
    <cellStyle name="Normal 2 2 2 2" xfId="9"/>
    <cellStyle name="Normal 3" xfId="4"/>
    <cellStyle name="Normal 6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L849"/>
  <sheetViews>
    <sheetView tabSelected="1" view="pageBreakPreview" zoomScale="70" zoomScaleNormal="70" zoomScaleSheetLayoutView="70" workbookViewId="0">
      <pane ySplit="1" topLeftCell="A2" activePane="bottomLeft" state="frozen"/>
      <selection pane="bottomLeft" activeCell="A4" sqref="A4:O6"/>
    </sheetView>
  </sheetViews>
  <sheetFormatPr defaultColWidth="9.109375" defaultRowHeight="12" x14ac:dyDescent="0.3"/>
  <cols>
    <col min="1" max="1" width="4.44140625" style="275" customWidth="1"/>
    <col min="2" max="2" width="10.5546875" style="275" customWidth="1"/>
    <col min="3" max="3" width="9" style="275" customWidth="1"/>
    <col min="4" max="4" width="14.33203125" style="287" customWidth="1"/>
    <col min="5" max="5" width="26.44140625" style="281" customWidth="1"/>
    <col min="6" max="6" width="15.88671875" style="276" customWidth="1"/>
    <col min="7" max="7" width="14.6640625" style="287" customWidth="1"/>
    <col min="8" max="8" width="13.33203125" style="276" customWidth="1"/>
    <col min="9" max="9" width="15" style="276" customWidth="1"/>
    <col min="10" max="10" width="17.33203125" style="287" customWidth="1"/>
    <col min="11" max="11" width="25.6640625" style="276" customWidth="1"/>
    <col min="12" max="12" width="14.88671875" style="276" customWidth="1"/>
    <col min="13" max="13" width="14.88671875" style="287" customWidth="1"/>
    <col min="14" max="14" width="16" style="287" customWidth="1"/>
    <col min="15" max="15" width="18.5546875" style="276" customWidth="1"/>
    <col min="16" max="16" width="30.44140625" style="1" customWidth="1"/>
    <col min="17" max="17" width="9.109375" style="1" customWidth="1"/>
    <col min="18" max="18" width="21.44140625" style="1" customWidth="1"/>
    <col min="19" max="19" width="15" style="1" customWidth="1"/>
    <col min="20" max="20" width="15.88671875" style="1" customWidth="1"/>
    <col min="21" max="21" width="12.109375" style="1" customWidth="1"/>
    <col min="22" max="22" width="13.109375" style="1" customWidth="1"/>
    <col min="23" max="23" width="22.44140625" style="1" customWidth="1"/>
    <col min="24" max="24" width="12.109375" style="1" customWidth="1"/>
    <col min="25" max="26" width="11" style="1" customWidth="1"/>
    <col min="27" max="37" width="9.109375" style="1" customWidth="1"/>
    <col min="38" max="16384" width="9.109375" style="1"/>
  </cols>
  <sheetData>
    <row r="1" spans="1:33" ht="24.6" customHeight="1" x14ac:dyDescent="0.3">
      <c r="A1" s="618" t="s">
        <v>524</v>
      </c>
      <c r="B1" s="619"/>
      <c r="C1" s="619"/>
      <c r="D1" s="619"/>
      <c r="E1" s="619"/>
      <c r="F1" s="619"/>
      <c r="G1" s="619"/>
      <c r="H1" s="619"/>
      <c r="I1" s="619"/>
      <c r="J1" s="619"/>
      <c r="K1" s="619"/>
      <c r="L1" s="619"/>
      <c r="M1" s="619"/>
      <c r="N1" s="619"/>
      <c r="O1" s="619"/>
      <c r="P1" s="332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</row>
    <row r="2" spans="1:33" ht="12" hidden="1" customHeight="1" x14ac:dyDescent="0.3">
      <c r="A2" s="619"/>
      <c r="B2" s="619"/>
      <c r="C2" s="619"/>
      <c r="D2" s="619"/>
      <c r="E2" s="619"/>
      <c r="F2" s="619"/>
      <c r="G2" s="619"/>
      <c r="H2" s="619"/>
      <c r="I2" s="619"/>
      <c r="J2" s="619"/>
      <c r="K2" s="619"/>
      <c r="L2" s="619"/>
      <c r="M2" s="619"/>
      <c r="N2" s="619"/>
      <c r="O2" s="619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6"/>
    </row>
    <row r="3" spans="1:33" ht="42.75" hidden="1" customHeight="1" x14ac:dyDescent="0.3">
      <c r="A3" s="619"/>
      <c r="B3" s="619"/>
      <c r="C3" s="619"/>
      <c r="D3" s="619"/>
      <c r="E3" s="619"/>
      <c r="F3" s="619"/>
      <c r="G3" s="619"/>
      <c r="H3" s="619"/>
      <c r="I3" s="619"/>
      <c r="J3" s="619"/>
      <c r="K3" s="619"/>
      <c r="L3" s="619"/>
      <c r="M3" s="619"/>
      <c r="N3" s="619"/>
      <c r="O3" s="619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6"/>
    </row>
    <row r="4" spans="1:33" ht="12.75" customHeight="1" x14ac:dyDescent="0.3">
      <c r="A4" s="620" t="s">
        <v>525</v>
      </c>
      <c r="B4" s="621"/>
      <c r="C4" s="621"/>
      <c r="D4" s="621"/>
      <c r="E4" s="621"/>
      <c r="F4" s="621"/>
      <c r="G4" s="621"/>
      <c r="H4" s="621"/>
      <c r="I4" s="621"/>
      <c r="J4" s="621"/>
      <c r="K4" s="621"/>
      <c r="L4" s="621"/>
      <c r="M4" s="621"/>
      <c r="N4" s="621"/>
      <c r="O4" s="621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6"/>
    </row>
    <row r="5" spans="1:33" ht="12" customHeight="1" x14ac:dyDescent="0.3">
      <c r="A5" s="621"/>
      <c r="B5" s="621"/>
      <c r="C5" s="621"/>
      <c r="D5" s="621"/>
      <c r="E5" s="621"/>
      <c r="F5" s="621"/>
      <c r="G5" s="621"/>
      <c r="H5" s="621"/>
      <c r="I5" s="621"/>
      <c r="J5" s="621"/>
      <c r="K5" s="621"/>
      <c r="L5" s="621"/>
      <c r="M5" s="621"/>
      <c r="N5" s="621"/>
      <c r="O5" s="621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6"/>
    </row>
    <row r="6" spans="1:33" ht="40.5" customHeight="1" x14ac:dyDescent="0.3">
      <c r="A6" s="621"/>
      <c r="B6" s="621"/>
      <c r="C6" s="621"/>
      <c r="D6" s="621"/>
      <c r="E6" s="621"/>
      <c r="F6" s="621"/>
      <c r="G6" s="621"/>
      <c r="H6" s="621"/>
      <c r="I6" s="621"/>
      <c r="J6" s="621"/>
      <c r="K6" s="621"/>
      <c r="L6" s="621"/>
      <c r="M6" s="621"/>
      <c r="N6" s="621"/>
      <c r="O6" s="621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6"/>
    </row>
    <row r="7" spans="1:33" s="2" customFormat="1" ht="27" customHeight="1" x14ac:dyDescent="0.3">
      <c r="A7" s="333" t="s">
        <v>4</v>
      </c>
      <c r="B7" s="333" t="s">
        <v>479</v>
      </c>
      <c r="C7" s="333" t="s">
        <v>522</v>
      </c>
      <c r="D7" s="333" t="s">
        <v>523</v>
      </c>
      <c r="E7" s="333" t="s">
        <v>480</v>
      </c>
      <c r="F7" s="333" t="s">
        <v>481</v>
      </c>
      <c r="G7" s="333" t="s">
        <v>482</v>
      </c>
      <c r="H7" s="333" t="s">
        <v>483</v>
      </c>
      <c r="I7" s="333" t="s">
        <v>484</v>
      </c>
      <c r="J7" s="333" t="s">
        <v>485</v>
      </c>
      <c r="K7" s="333" t="s">
        <v>476</v>
      </c>
      <c r="L7" s="333" t="s">
        <v>486</v>
      </c>
      <c r="M7" s="333" t="s">
        <v>487</v>
      </c>
      <c r="N7" s="333" t="s">
        <v>488</v>
      </c>
      <c r="O7" s="333" t="s">
        <v>489</v>
      </c>
      <c r="P7" s="5"/>
      <c r="Q7" s="5"/>
      <c r="R7" s="293"/>
      <c r="S7" s="293"/>
      <c r="T7" s="293"/>
      <c r="U7" s="293"/>
      <c r="V7" s="293"/>
      <c r="W7" s="293"/>
      <c r="X7" s="293"/>
      <c r="Y7" s="293"/>
      <c r="Z7" s="293"/>
      <c r="AA7" s="5"/>
      <c r="AB7" s="5"/>
      <c r="AC7" s="5"/>
      <c r="AD7" s="5"/>
      <c r="AE7" s="5"/>
      <c r="AF7" s="5"/>
      <c r="AG7" s="10"/>
    </row>
    <row r="8" spans="1:33" s="2" customFormat="1" ht="58.5" customHeight="1" x14ac:dyDescent="0.3">
      <c r="A8" s="333"/>
      <c r="B8" s="333"/>
      <c r="C8" s="333"/>
      <c r="D8" s="333"/>
      <c r="E8" s="333"/>
      <c r="F8" s="333"/>
      <c r="G8" s="333"/>
      <c r="H8" s="333"/>
      <c r="I8" s="333"/>
      <c r="J8" s="333"/>
      <c r="K8" s="333"/>
      <c r="L8" s="333"/>
      <c r="M8" s="333"/>
      <c r="N8" s="333"/>
      <c r="O8" s="333"/>
      <c r="P8" s="5"/>
      <c r="Q8" s="5"/>
      <c r="R8" s="293"/>
      <c r="S8" s="293"/>
      <c r="T8" s="293"/>
      <c r="U8" s="293"/>
      <c r="V8" s="293"/>
      <c r="W8" s="293"/>
      <c r="X8" s="293"/>
      <c r="Y8" s="293"/>
      <c r="Z8" s="293"/>
      <c r="AA8" s="5"/>
      <c r="AB8" s="5"/>
      <c r="AC8" s="5"/>
      <c r="AD8" s="5"/>
      <c r="AE8" s="5"/>
      <c r="AF8" s="5"/>
      <c r="AG8" s="10"/>
    </row>
    <row r="9" spans="1:33" s="2" customFormat="1" ht="36" customHeight="1" x14ac:dyDescent="0.3">
      <c r="A9" s="333"/>
      <c r="B9" s="333"/>
      <c r="C9" s="333"/>
      <c r="D9" s="333"/>
      <c r="E9" s="333"/>
      <c r="F9" s="333"/>
      <c r="G9" s="333"/>
      <c r="H9" s="333"/>
      <c r="I9" s="333"/>
      <c r="J9" s="333"/>
      <c r="K9" s="333"/>
      <c r="L9" s="333"/>
      <c r="M9" s="333"/>
      <c r="N9" s="333"/>
      <c r="O9" s="333"/>
      <c r="P9" s="5"/>
      <c r="Q9" s="5"/>
      <c r="R9" s="293"/>
      <c r="S9" s="293"/>
      <c r="T9" s="293"/>
      <c r="U9" s="293"/>
      <c r="V9" s="293"/>
      <c r="W9" s="293"/>
      <c r="X9" s="293"/>
      <c r="Y9" s="293"/>
      <c r="Z9" s="293"/>
      <c r="AA9" s="5"/>
      <c r="AB9" s="5"/>
      <c r="AC9" s="5"/>
      <c r="AD9" s="5"/>
      <c r="AE9" s="5"/>
      <c r="AF9" s="5"/>
      <c r="AG9" s="10"/>
    </row>
    <row r="10" spans="1:33" s="2" customFormat="1" ht="24.75" customHeight="1" x14ac:dyDescent="0.3">
      <c r="A10" s="283">
        <v>0</v>
      </c>
      <c r="B10" s="283">
        <v>1</v>
      </c>
      <c r="C10" s="283">
        <v>2</v>
      </c>
      <c r="D10" s="283">
        <v>3</v>
      </c>
      <c r="E10" s="283">
        <v>4</v>
      </c>
      <c r="F10" s="283">
        <v>5</v>
      </c>
      <c r="G10" s="291">
        <v>6</v>
      </c>
      <c r="H10" s="283">
        <v>7</v>
      </c>
      <c r="I10" s="283">
        <v>8</v>
      </c>
      <c r="J10" s="291">
        <v>9</v>
      </c>
      <c r="K10" s="283">
        <v>10</v>
      </c>
      <c r="L10" s="283">
        <v>11</v>
      </c>
      <c r="M10" s="291">
        <v>12</v>
      </c>
      <c r="N10" s="291">
        <v>13</v>
      </c>
      <c r="O10" s="283">
        <v>14</v>
      </c>
      <c r="P10" s="5"/>
      <c r="Q10" s="5"/>
      <c r="R10" s="294"/>
      <c r="S10" s="294"/>
      <c r="T10" s="294"/>
      <c r="U10" s="294"/>
      <c r="V10" s="294"/>
      <c r="W10" s="294"/>
      <c r="X10" s="294"/>
      <c r="Y10" s="294"/>
      <c r="Z10" s="294"/>
      <c r="AA10" s="5"/>
      <c r="AB10" s="5"/>
      <c r="AC10" s="5"/>
      <c r="AD10" s="5"/>
      <c r="AE10" s="5"/>
      <c r="AF10" s="5"/>
      <c r="AG10" s="10"/>
    </row>
    <row r="11" spans="1:33" ht="30" customHeight="1" x14ac:dyDescent="0.3">
      <c r="A11" s="339">
        <v>1</v>
      </c>
      <c r="B11" s="338">
        <v>1</v>
      </c>
      <c r="C11" s="338" t="s">
        <v>415</v>
      </c>
      <c r="D11" s="338" t="s">
        <v>414</v>
      </c>
      <c r="E11" s="341" t="s">
        <v>475</v>
      </c>
      <c r="F11" s="341" t="s">
        <v>422</v>
      </c>
      <c r="G11" s="348">
        <v>53680</v>
      </c>
      <c r="H11" s="341">
        <v>53680</v>
      </c>
      <c r="I11" s="352">
        <v>4537</v>
      </c>
      <c r="J11" s="340">
        <v>462</v>
      </c>
      <c r="K11" s="338" t="s">
        <v>490</v>
      </c>
      <c r="L11" s="339" t="s">
        <v>301</v>
      </c>
      <c r="M11" s="336">
        <v>53467.26</v>
      </c>
      <c r="N11" s="336">
        <v>594.54999999999995</v>
      </c>
      <c r="O11" s="343">
        <f>M11+N11</f>
        <v>54061.810000000005</v>
      </c>
      <c r="P11" s="4"/>
      <c r="Q11" s="4"/>
      <c r="R11" s="342"/>
      <c r="S11" s="342"/>
      <c r="T11" s="342"/>
      <c r="U11" s="342"/>
      <c r="V11" s="342"/>
      <c r="W11" s="342"/>
      <c r="X11" s="342"/>
      <c r="Y11" s="342"/>
      <c r="Z11" s="342"/>
      <c r="AA11" s="4"/>
      <c r="AB11" s="4"/>
      <c r="AC11" s="4"/>
      <c r="AD11" s="4"/>
      <c r="AE11" s="4"/>
      <c r="AF11" s="4"/>
      <c r="AG11" s="6"/>
    </row>
    <row r="12" spans="1:33" s="12" customFormat="1" ht="21" customHeight="1" x14ac:dyDescent="0.3">
      <c r="A12" s="339"/>
      <c r="B12" s="338"/>
      <c r="C12" s="338"/>
      <c r="D12" s="338"/>
      <c r="E12" s="341"/>
      <c r="F12" s="341"/>
      <c r="G12" s="348"/>
      <c r="H12" s="341"/>
      <c r="I12" s="341"/>
      <c r="J12" s="340"/>
      <c r="K12" s="338"/>
      <c r="L12" s="339"/>
      <c r="M12" s="336"/>
      <c r="N12" s="336"/>
      <c r="O12" s="343"/>
      <c r="P12" s="4"/>
      <c r="Q12" s="4"/>
      <c r="R12" s="295"/>
      <c r="S12" s="295"/>
      <c r="T12" s="295"/>
      <c r="U12" s="295"/>
      <c r="V12" s="295"/>
      <c r="W12" s="295"/>
      <c r="X12" s="295"/>
      <c r="Y12" s="295"/>
      <c r="Z12" s="295"/>
      <c r="AA12" s="4"/>
      <c r="AB12" s="4"/>
      <c r="AC12" s="4"/>
      <c r="AD12" s="4"/>
      <c r="AE12" s="4"/>
      <c r="AF12" s="4"/>
      <c r="AG12" s="6"/>
    </row>
    <row r="13" spans="1:33" ht="57" customHeight="1" x14ac:dyDescent="0.3">
      <c r="A13" s="331">
        <v>2</v>
      </c>
      <c r="B13" s="329">
        <v>2</v>
      </c>
      <c r="C13" s="329" t="s">
        <v>415</v>
      </c>
      <c r="D13" s="329" t="s">
        <v>414</v>
      </c>
      <c r="E13" s="285" t="s">
        <v>459</v>
      </c>
      <c r="F13" s="329" t="s">
        <v>427</v>
      </c>
      <c r="G13" s="292">
        <v>53679</v>
      </c>
      <c r="H13" s="329">
        <v>53679</v>
      </c>
      <c r="I13" s="289">
        <v>38828</v>
      </c>
      <c r="J13" s="292">
        <v>886</v>
      </c>
      <c r="K13" s="329" t="s">
        <v>491</v>
      </c>
      <c r="L13" s="329"/>
      <c r="M13" s="290">
        <v>1798.58</v>
      </c>
      <c r="N13" s="328"/>
      <c r="O13" s="284">
        <v>1798.58</v>
      </c>
      <c r="P13" s="4"/>
      <c r="Q13" s="4"/>
      <c r="R13" s="342"/>
      <c r="S13" s="342"/>
      <c r="T13" s="295"/>
      <c r="U13" s="342"/>
      <c r="V13" s="342"/>
      <c r="W13" s="295"/>
      <c r="X13" s="342"/>
      <c r="Y13" s="342"/>
      <c r="Z13" s="295"/>
      <c r="AA13" s="4"/>
      <c r="AB13" s="4"/>
      <c r="AC13" s="4"/>
      <c r="AD13" s="4"/>
      <c r="AE13" s="4"/>
      <c r="AF13" s="4"/>
      <c r="AG13" s="6"/>
    </row>
    <row r="14" spans="1:33" ht="15.6" x14ac:dyDescent="0.3">
      <c r="A14" s="339">
        <v>3</v>
      </c>
      <c r="B14" s="341">
        <v>3</v>
      </c>
      <c r="C14" s="341" t="s">
        <v>415</v>
      </c>
      <c r="D14" s="341" t="s">
        <v>414</v>
      </c>
      <c r="E14" s="341" t="s">
        <v>474</v>
      </c>
      <c r="F14" s="341" t="s">
        <v>423</v>
      </c>
      <c r="G14" s="340">
        <v>52228</v>
      </c>
      <c r="H14" s="341">
        <v>52228</v>
      </c>
      <c r="I14" s="352">
        <v>17265</v>
      </c>
      <c r="J14" s="350">
        <v>2736</v>
      </c>
      <c r="K14" s="338" t="s">
        <v>490</v>
      </c>
      <c r="L14" s="327" t="s">
        <v>139</v>
      </c>
      <c r="M14" s="336">
        <v>316637.28000000003</v>
      </c>
      <c r="N14" s="290">
        <f>0.7*115.73*134</f>
        <v>10855.474</v>
      </c>
      <c r="O14" s="343">
        <f>M14+N14+N15</f>
        <v>375849.78399999999</v>
      </c>
      <c r="P14" s="5"/>
      <c r="Q14" s="4"/>
      <c r="R14" s="295"/>
      <c r="S14" s="295"/>
      <c r="T14" s="296"/>
      <c r="U14" s="295"/>
      <c r="V14" s="295"/>
      <c r="W14" s="296"/>
      <c r="X14" s="295"/>
      <c r="Y14" s="295"/>
      <c r="Z14" s="296"/>
      <c r="AA14" s="4"/>
      <c r="AB14" s="4"/>
      <c r="AC14" s="4"/>
      <c r="AD14" s="4"/>
      <c r="AE14" s="4"/>
      <c r="AF14" s="4"/>
      <c r="AG14" s="6"/>
    </row>
    <row r="15" spans="1:33" s="12" customFormat="1" ht="15.6" x14ac:dyDescent="0.3">
      <c r="A15" s="339"/>
      <c r="B15" s="341"/>
      <c r="C15" s="341"/>
      <c r="D15" s="341"/>
      <c r="E15" s="341"/>
      <c r="F15" s="341"/>
      <c r="G15" s="340"/>
      <c r="H15" s="341"/>
      <c r="I15" s="341"/>
      <c r="J15" s="350"/>
      <c r="K15" s="338"/>
      <c r="L15" s="331" t="s">
        <v>300</v>
      </c>
      <c r="M15" s="336"/>
      <c r="N15" s="290">
        <v>48357.03</v>
      </c>
      <c r="O15" s="343"/>
      <c r="P15" s="5"/>
      <c r="Q15" s="4"/>
      <c r="R15" s="295"/>
      <c r="S15" s="295"/>
      <c r="T15" s="296"/>
      <c r="U15" s="295"/>
      <c r="V15" s="295"/>
      <c r="W15" s="296"/>
      <c r="X15" s="295"/>
      <c r="Y15" s="295"/>
      <c r="Z15" s="296"/>
      <c r="AA15" s="4"/>
      <c r="AB15" s="4"/>
      <c r="AC15" s="4"/>
      <c r="AD15" s="4"/>
      <c r="AE15" s="4"/>
      <c r="AF15" s="4"/>
      <c r="AG15" s="6"/>
    </row>
    <row r="16" spans="1:33" s="46" customFormat="1" ht="27.75" customHeight="1" x14ac:dyDescent="0.3">
      <c r="A16" s="339">
        <v>4</v>
      </c>
      <c r="B16" s="333">
        <v>48</v>
      </c>
      <c r="C16" s="341" t="s">
        <v>415</v>
      </c>
      <c r="D16" s="338" t="s">
        <v>416</v>
      </c>
      <c r="E16" s="338" t="s">
        <v>515</v>
      </c>
      <c r="F16" s="338" t="s">
        <v>430</v>
      </c>
      <c r="G16" s="333">
        <v>100254</v>
      </c>
      <c r="H16" s="338">
        <v>100254</v>
      </c>
      <c r="I16" s="347">
        <v>33637</v>
      </c>
      <c r="J16" s="333">
        <v>957</v>
      </c>
      <c r="K16" s="338" t="s">
        <v>492</v>
      </c>
      <c r="L16" s="338"/>
      <c r="M16" s="336">
        <v>6536.31</v>
      </c>
      <c r="N16" s="333"/>
      <c r="O16" s="343">
        <v>6536.31</v>
      </c>
      <c r="P16" s="14"/>
      <c r="Q16" s="14"/>
      <c r="R16" s="297"/>
      <c r="S16" s="297"/>
      <c r="T16" s="297"/>
      <c r="U16" s="297"/>
      <c r="V16" s="297"/>
      <c r="W16" s="297"/>
      <c r="X16" s="297"/>
      <c r="Y16" s="298"/>
      <c r="Z16" s="297"/>
      <c r="AA16" s="14"/>
      <c r="AB16" s="14"/>
      <c r="AC16" s="14"/>
      <c r="AD16" s="14"/>
      <c r="AE16" s="14"/>
      <c r="AF16" s="14"/>
      <c r="AG16" s="49"/>
    </row>
    <row r="17" spans="1:33" s="46" customFormat="1" ht="69" customHeight="1" x14ac:dyDescent="0.3">
      <c r="A17" s="339"/>
      <c r="B17" s="333"/>
      <c r="C17" s="341"/>
      <c r="D17" s="338"/>
      <c r="E17" s="338"/>
      <c r="F17" s="338"/>
      <c r="G17" s="333"/>
      <c r="H17" s="338"/>
      <c r="I17" s="338"/>
      <c r="J17" s="333"/>
      <c r="K17" s="338"/>
      <c r="L17" s="338"/>
      <c r="M17" s="336"/>
      <c r="N17" s="333"/>
      <c r="O17" s="343"/>
      <c r="P17" s="14"/>
      <c r="Q17" s="14"/>
      <c r="R17" s="299"/>
      <c r="S17" s="300"/>
      <c r="T17" s="300"/>
      <c r="U17" s="300"/>
      <c r="V17" s="300"/>
      <c r="W17" s="300"/>
      <c r="X17" s="300"/>
      <c r="Y17" s="300"/>
      <c r="Z17" s="300"/>
      <c r="AA17" s="14"/>
      <c r="AB17" s="14"/>
      <c r="AC17" s="14"/>
      <c r="AD17" s="14"/>
      <c r="AE17" s="14"/>
      <c r="AF17" s="14"/>
      <c r="AG17" s="49"/>
    </row>
    <row r="18" spans="1:33" s="46" customFormat="1" ht="21" customHeight="1" x14ac:dyDescent="0.3">
      <c r="A18" s="339">
        <v>5</v>
      </c>
      <c r="B18" s="333">
        <v>50</v>
      </c>
      <c r="C18" s="341" t="s">
        <v>415</v>
      </c>
      <c r="D18" s="338" t="s">
        <v>416</v>
      </c>
      <c r="E18" s="338" t="s">
        <v>493</v>
      </c>
      <c r="F18" s="338" t="s">
        <v>431</v>
      </c>
      <c r="G18" s="333">
        <v>100182</v>
      </c>
      <c r="H18" s="338">
        <v>100182</v>
      </c>
      <c r="I18" s="347">
        <v>12532</v>
      </c>
      <c r="J18" s="333">
        <v>642</v>
      </c>
      <c r="K18" s="338" t="s">
        <v>494</v>
      </c>
      <c r="L18" s="338"/>
      <c r="M18" s="336">
        <v>4384.8599999999997</v>
      </c>
      <c r="N18" s="333"/>
      <c r="O18" s="343">
        <v>4384.8599999999997</v>
      </c>
      <c r="P18" s="14"/>
      <c r="Q18" s="14"/>
      <c r="R18" s="301"/>
      <c r="S18" s="301"/>
      <c r="T18" s="301"/>
      <c r="U18" s="301"/>
      <c r="V18" s="301"/>
      <c r="W18" s="301"/>
      <c r="X18" s="301"/>
      <c r="Y18" s="301"/>
      <c r="Z18" s="301"/>
      <c r="AA18" s="14"/>
      <c r="AB18" s="14"/>
      <c r="AC18" s="14"/>
      <c r="AD18" s="14"/>
      <c r="AE18" s="14"/>
      <c r="AF18" s="14"/>
      <c r="AG18" s="49"/>
    </row>
    <row r="19" spans="1:33" s="46" customFormat="1" ht="25.5" customHeight="1" x14ac:dyDescent="0.3">
      <c r="A19" s="339"/>
      <c r="B19" s="333"/>
      <c r="C19" s="341"/>
      <c r="D19" s="338"/>
      <c r="E19" s="338"/>
      <c r="F19" s="338"/>
      <c r="G19" s="333"/>
      <c r="H19" s="338"/>
      <c r="I19" s="338"/>
      <c r="J19" s="333"/>
      <c r="K19" s="338"/>
      <c r="L19" s="338"/>
      <c r="M19" s="336"/>
      <c r="N19" s="333"/>
      <c r="O19" s="343"/>
      <c r="P19" s="14"/>
      <c r="Q19" s="14"/>
      <c r="R19" s="301"/>
      <c r="S19" s="302"/>
      <c r="T19" s="301"/>
      <c r="U19" s="301"/>
      <c r="V19" s="301"/>
      <c r="W19" s="301"/>
      <c r="X19" s="301"/>
      <c r="Y19" s="301"/>
      <c r="Z19" s="301"/>
      <c r="AA19" s="14"/>
      <c r="AB19" s="14"/>
      <c r="AC19" s="14"/>
      <c r="AD19" s="14"/>
      <c r="AE19" s="14"/>
      <c r="AF19" s="14"/>
      <c r="AG19" s="49"/>
    </row>
    <row r="20" spans="1:33" s="46" customFormat="1" ht="62.4" x14ac:dyDescent="0.3">
      <c r="A20" s="331">
        <v>6</v>
      </c>
      <c r="B20" s="328">
        <v>56</v>
      </c>
      <c r="C20" s="329" t="s">
        <v>415</v>
      </c>
      <c r="D20" s="329" t="s">
        <v>416</v>
      </c>
      <c r="E20" s="329" t="s">
        <v>421</v>
      </c>
      <c r="F20" s="329" t="s">
        <v>495</v>
      </c>
      <c r="G20" s="328">
        <v>6157</v>
      </c>
      <c r="H20" s="329">
        <v>110446</v>
      </c>
      <c r="I20" s="289">
        <v>3000</v>
      </c>
      <c r="J20" s="328">
        <v>1500</v>
      </c>
      <c r="K20" s="329" t="s">
        <v>496</v>
      </c>
      <c r="L20" s="329"/>
      <c r="M20" s="290">
        <v>10245</v>
      </c>
      <c r="N20" s="328"/>
      <c r="O20" s="284">
        <v>10245</v>
      </c>
      <c r="P20" s="14"/>
      <c r="Q20" s="14"/>
      <c r="R20" s="301"/>
      <c r="S20" s="303"/>
      <c r="T20" s="304"/>
      <c r="U20" s="301"/>
      <c r="V20" s="301"/>
      <c r="W20" s="305"/>
      <c r="X20" s="301"/>
      <c r="Y20" s="301"/>
      <c r="Z20" s="301"/>
      <c r="AA20" s="14"/>
      <c r="AB20" s="14"/>
      <c r="AC20" s="14"/>
      <c r="AD20" s="14"/>
      <c r="AE20" s="14"/>
      <c r="AF20" s="14"/>
      <c r="AG20" s="49"/>
    </row>
    <row r="21" spans="1:33" ht="44.25" customHeight="1" x14ac:dyDescent="0.3">
      <c r="A21" s="331">
        <v>7</v>
      </c>
      <c r="B21" s="329">
        <v>67</v>
      </c>
      <c r="C21" s="329" t="s">
        <v>415</v>
      </c>
      <c r="D21" s="329" t="s">
        <v>416</v>
      </c>
      <c r="E21" s="329" t="s">
        <v>473</v>
      </c>
      <c r="F21" s="329" t="s">
        <v>432</v>
      </c>
      <c r="G21" s="328">
        <v>104690</v>
      </c>
      <c r="H21" s="328">
        <v>104690</v>
      </c>
      <c r="I21" s="289">
        <v>6500</v>
      </c>
      <c r="J21" s="328">
        <v>291</v>
      </c>
      <c r="K21" s="329" t="s">
        <v>494</v>
      </c>
      <c r="L21" s="329"/>
      <c r="M21" s="290">
        <v>1987.53</v>
      </c>
      <c r="N21" s="328"/>
      <c r="O21" s="284">
        <v>1987.53</v>
      </c>
      <c r="P21" s="4"/>
      <c r="Q21" s="4"/>
      <c r="R21" s="294"/>
      <c r="S21" s="294"/>
      <c r="T21" s="294"/>
      <c r="U21" s="294"/>
      <c r="V21" s="294"/>
      <c r="W21" s="294"/>
      <c r="X21" s="294"/>
      <c r="Y21" s="294"/>
      <c r="Z21" s="294"/>
      <c r="AA21" s="4"/>
      <c r="AB21" s="4"/>
      <c r="AC21" s="4"/>
      <c r="AD21" s="4"/>
      <c r="AE21" s="4"/>
      <c r="AF21" s="4"/>
      <c r="AG21" s="6"/>
    </row>
    <row r="22" spans="1:33" ht="43.5" customHeight="1" x14ac:dyDescent="0.3">
      <c r="A22" s="331">
        <v>8</v>
      </c>
      <c r="B22" s="329">
        <v>77</v>
      </c>
      <c r="C22" s="329" t="s">
        <v>415</v>
      </c>
      <c r="D22" s="329" t="s">
        <v>416</v>
      </c>
      <c r="E22" s="329" t="s">
        <v>420</v>
      </c>
      <c r="F22" s="329" t="s">
        <v>497</v>
      </c>
      <c r="G22" s="328">
        <v>105330</v>
      </c>
      <c r="H22" s="328">
        <v>105330</v>
      </c>
      <c r="I22" s="289">
        <v>17500</v>
      </c>
      <c r="J22" s="328">
        <v>1</v>
      </c>
      <c r="K22" s="329" t="s">
        <v>494</v>
      </c>
      <c r="L22" s="329"/>
      <c r="M22" s="290">
        <v>6.49</v>
      </c>
      <c r="N22" s="328"/>
      <c r="O22" s="284">
        <v>6.49</v>
      </c>
      <c r="P22" s="4"/>
      <c r="Q22" s="4"/>
      <c r="R22" s="294"/>
      <c r="S22" s="294"/>
      <c r="T22" s="294"/>
      <c r="U22" s="294"/>
      <c r="V22" s="294"/>
      <c r="W22" s="294"/>
      <c r="X22" s="294"/>
      <c r="Y22" s="294"/>
      <c r="Z22" s="294"/>
      <c r="AA22" s="4"/>
      <c r="AB22" s="4"/>
      <c r="AC22" s="4"/>
      <c r="AD22" s="4"/>
      <c r="AE22" s="4"/>
      <c r="AF22" s="4"/>
      <c r="AG22" s="6"/>
    </row>
    <row r="23" spans="1:33" s="12" customFormat="1" ht="39.75" customHeight="1" x14ac:dyDescent="0.3">
      <c r="A23" s="339">
        <v>9</v>
      </c>
      <c r="B23" s="338">
        <v>81</v>
      </c>
      <c r="C23" s="338" t="s">
        <v>415</v>
      </c>
      <c r="D23" s="338" t="s">
        <v>416</v>
      </c>
      <c r="E23" s="338" t="s">
        <v>498</v>
      </c>
      <c r="F23" s="338" t="s">
        <v>433</v>
      </c>
      <c r="G23" s="333">
        <v>101097</v>
      </c>
      <c r="H23" s="333">
        <v>101097</v>
      </c>
      <c r="I23" s="347">
        <v>946063</v>
      </c>
      <c r="J23" s="333">
        <v>372</v>
      </c>
      <c r="K23" s="338" t="s">
        <v>490</v>
      </c>
      <c r="L23" s="331" t="s">
        <v>228</v>
      </c>
      <c r="M23" s="336">
        <v>27557.759999999998</v>
      </c>
      <c r="N23" s="306">
        <v>5035.7840000000006</v>
      </c>
      <c r="O23" s="343">
        <f>M23+N23+N24</f>
        <v>43610.534</v>
      </c>
      <c r="P23" s="30"/>
      <c r="Q23" s="4"/>
      <c r="R23" s="294"/>
      <c r="S23" s="294"/>
      <c r="T23" s="294"/>
      <c r="U23" s="294"/>
      <c r="V23" s="294"/>
      <c r="W23" s="294"/>
      <c r="X23" s="294"/>
      <c r="Y23" s="294"/>
      <c r="Z23" s="294"/>
      <c r="AA23" s="4"/>
      <c r="AB23" s="4"/>
      <c r="AC23" s="4"/>
      <c r="AD23" s="4"/>
      <c r="AE23" s="4"/>
      <c r="AF23" s="4"/>
      <c r="AG23" s="6"/>
    </row>
    <row r="24" spans="1:33" s="12" customFormat="1" ht="65.25" customHeight="1" x14ac:dyDescent="0.3">
      <c r="A24" s="339"/>
      <c r="B24" s="338"/>
      <c r="C24" s="338"/>
      <c r="D24" s="338"/>
      <c r="E24" s="338"/>
      <c r="F24" s="338"/>
      <c r="G24" s="333"/>
      <c r="H24" s="333"/>
      <c r="I24" s="347"/>
      <c r="J24" s="333"/>
      <c r="K24" s="338"/>
      <c r="L24" s="331" t="s">
        <v>303</v>
      </c>
      <c r="M24" s="336"/>
      <c r="N24" s="306">
        <v>11016.99</v>
      </c>
      <c r="O24" s="343"/>
      <c r="P24" s="30"/>
      <c r="Q24" s="4"/>
      <c r="R24" s="294"/>
      <c r="S24" s="294"/>
      <c r="T24" s="294"/>
      <c r="U24" s="294"/>
      <c r="V24" s="294"/>
      <c r="W24" s="294"/>
      <c r="X24" s="294"/>
      <c r="Y24" s="294"/>
      <c r="Z24" s="294"/>
      <c r="AA24" s="4"/>
      <c r="AB24" s="4"/>
      <c r="AC24" s="4"/>
      <c r="AD24" s="4"/>
      <c r="AE24" s="4"/>
      <c r="AF24" s="4"/>
      <c r="AG24" s="6"/>
    </row>
    <row r="25" spans="1:33" ht="43.5" customHeight="1" x14ac:dyDescent="0.3">
      <c r="A25" s="331">
        <v>10</v>
      </c>
      <c r="B25" s="329">
        <v>88</v>
      </c>
      <c r="C25" s="329" t="s">
        <v>415</v>
      </c>
      <c r="D25" s="329" t="s">
        <v>416</v>
      </c>
      <c r="E25" s="329" t="s">
        <v>499</v>
      </c>
      <c r="F25" s="329" t="s">
        <v>500</v>
      </c>
      <c r="G25" s="328">
        <v>118096</v>
      </c>
      <c r="H25" s="328">
        <v>118096</v>
      </c>
      <c r="I25" s="289">
        <v>19697</v>
      </c>
      <c r="J25" s="328">
        <v>1435</v>
      </c>
      <c r="K25" s="329" t="s">
        <v>490</v>
      </c>
      <c r="L25" s="329"/>
      <c r="M25" s="290">
        <v>358534.75</v>
      </c>
      <c r="N25" s="328"/>
      <c r="O25" s="284">
        <v>358534.75</v>
      </c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6"/>
    </row>
    <row r="26" spans="1:33" s="2" customFormat="1" ht="23.25" customHeight="1" x14ac:dyDescent="0.3">
      <c r="A26" s="340">
        <v>11</v>
      </c>
      <c r="B26" s="333">
        <v>89</v>
      </c>
      <c r="C26" s="333" t="s">
        <v>415</v>
      </c>
      <c r="D26" s="333" t="s">
        <v>416</v>
      </c>
      <c r="E26" s="333" t="s">
        <v>419</v>
      </c>
      <c r="F26" s="333" t="s">
        <v>424</v>
      </c>
      <c r="G26" s="333" t="s">
        <v>28</v>
      </c>
      <c r="H26" s="333"/>
      <c r="I26" s="333"/>
      <c r="J26" s="333" t="s">
        <v>336</v>
      </c>
      <c r="K26" s="333" t="s">
        <v>216</v>
      </c>
      <c r="L26" s="330" t="s">
        <v>304</v>
      </c>
      <c r="M26" s="336">
        <v>47720.4</v>
      </c>
      <c r="N26" s="306">
        <v>1545.17</v>
      </c>
      <c r="O26" s="336">
        <f>M26+N26+N27+N28</f>
        <v>161282.7114</v>
      </c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10"/>
    </row>
    <row r="27" spans="1:33" s="2" customFormat="1" ht="15.6" x14ac:dyDescent="0.3">
      <c r="A27" s="340"/>
      <c r="B27" s="333"/>
      <c r="C27" s="333"/>
      <c r="D27" s="333"/>
      <c r="E27" s="333"/>
      <c r="F27" s="333"/>
      <c r="G27" s="333"/>
      <c r="H27" s="333"/>
      <c r="I27" s="333"/>
      <c r="J27" s="333"/>
      <c r="K27" s="333"/>
      <c r="L27" s="328" t="s">
        <v>253</v>
      </c>
      <c r="M27" s="336"/>
      <c r="N27" s="306">
        <v>57311.095600000001</v>
      </c>
      <c r="O27" s="336"/>
      <c r="P27" s="308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10"/>
    </row>
    <row r="28" spans="1:33" s="2" customFormat="1" ht="15.6" x14ac:dyDescent="0.3">
      <c r="A28" s="340"/>
      <c r="B28" s="333"/>
      <c r="C28" s="333"/>
      <c r="D28" s="333"/>
      <c r="E28" s="333"/>
      <c r="F28" s="333"/>
      <c r="G28" s="333"/>
      <c r="H28" s="333"/>
      <c r="I28" s="333"/>
      <c r="J28" s="333"/>
      <c r="K28" s="333"/>
      <c r="L28" s="328" t="s">
        <v>254</v>
      </c>
      <c r="M28" s="336"/>
      <c r="N28" s="306">
        <v>54706.0458</v>
      </c>
      <c r="O28" s="336"/>
      <c r="P28" s="308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10"/>
    </row>
    <row r="29" spans="1:33" ht="15.6" customHeight="1" x14ac:dyDescent="0.3">
      <c r="A29" s="339">
        <v>12</v>
      </c>
      <c r="B29" s="338">
        <v>91</v>
      </c>
      <c r="C29" s="338" t="s">
        <v>415</v>
      </c>
      <c r="D29" s="338" t="s">
        <v>416</v>
      </c>
      <c r="E29" s="338" t="s">
        <v>472</v>
      </c>
      <c r="F29" s="338" t="s">
        <v>425</v>
      </c>
      <c r="G29" s="340">
        <v>101634</v>
      </c>
      <c r="H29" s="338">
        <v>101634</v>
      </c>
      <c r="I29" s="338"/>
      <c r="J29" s="340">
        <v>883</v>
      </c>
      <c r="K29" s="338" t="s">
        <v>521</v>
      </c>
      <c r="L29" s="329" t="s">
        <v>272</v>
      </c>
      <c r="M29" s="336">
        <v>122771.62</v>
      </c>
      <c r="N29" s="306">
        <v>124466.1805</v>
      </c>
      <c r="O29" s="343">
        <f>M29+N29+N30+N31+N32+N33</f>
        <v>425877.39429999999</v>
      </c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6"/>
    </row>
    <row r="30" spans="1:33" s="12" customFormat="1" ht="15.6" x14ac:dyDescent="0.3">
      <c r="A30" s="339"/>
      <c r="B30" s="338"/>
      <c r="C30" s="338"/>
      <c r="D30" s="338"/>
      <c r="E30" s="338"/>
      <c r="F30" s="338"/>
      <c r="G30" s="340"/>
      <c r="H30" s="338"/>
      <c r="I30" s="338"/>
      <c r="J30" s="340"/>
      <c r="K30" s="338"/>
      <c r="L30" s="329" t="s">
        <v>337</v>
      </c>
      <c r="M30" s="336"/>
      <c r="N30" s="306">
        <v>5887.9936000000007</v>
      </c>
      <c r="O30" s="34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6"/>
    </row>
    <row r="31" spans="1:33" s="12" customFormat="1" ht="15.6" x14ac:dyDescent="0.3">
      <c r="A31" s="339"/>
      <c r="B31" s="338"/>
      <c r="C31" s="338"/>
      <c r="D31" s="338"/>
      <c r="E31" s="338"/>
      <c r="F31" s="338"/>
      <c r="G31" s="340"/>
      <c r="H31" s="338"/>
      <c r="I31" s="338"/>
      <c r="J31" s="340"/>
      <c r="K31" s="338"/>
      <c r="L31" s="329" t="s">
        <v>338</v>
      </c>
      <c r="M31" s="336"/>
      <c r="N31" s="306">
        <v>142430.37</v>
      </c>
      <c r="O31" s="34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6"/>
    </row>
    <row r="32" spans="1:33" s="12" customFormat="1" ht="15.6" x14ac:dyDescent="0.3">
      <c r="A32" s="339"/>
      <c r="B32" s="338"/>
      <c r="C32" s="338"/>
      <c r="D32" s="338"/>
      <c r="E32" s="338"/>
      <c r="F32" s="338"/>
      <c r="G32" s="340"/>
      <c r="H32" s="338"/>
      <c r="I32" s="338"/>
      <c r="J32" s="340"/>
      <c r="K32" s="338"/>
      <c r="L32" s="329" t="s">
        <v>274</v>
      </c>
      <c r="M32" s="336"/>
      <c r="N32" s="306">
        <v>6352.8352000000004</v>
      </c>
      <c r="O32" s="343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6"/>
    </row>
    <row r="33" spans="1:33" s="12" customFormat="1" ht="15.6" x14ac:dyDescent="0.3">
      <c r="A33" s="339"/>
      <c r="B33" s="338"/>
      <c r="C33" s="338"/>
      <c r="D33" s="338"/>
      <c r="E33" s="338"/>
      <c r="F33" s="338"/>
      <c r="G33" s="340"/>
      <c r="H33" s="338"/>
      <c r="I33" s="338"/>
      <c r="J33" s="340"/>
      <c r="K33" s="338"/>
      <c r="L33" s="329" t="s">
        <v>273</v>
      </c>
      <c r="M33" s="336"/>
      <c r="N33" s="306">
        <v>23968.395</v>
      </c>
      <c r="O33" s="343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6"/>
    </row>
    <row r="34" spans="1:33" ht="26.25" customHeight="1" x14ac:dyDescent="0.3">
      <c r="A34" s="339">
        <v>13</v>
      </c>
      <c r="B34" s="338">
        <v>92</v>
      </c>
      <c r="C34" s="338" t="s">
        <v>415</v>
      </c>
      <c r="D34" s="338" t="s">
        <v>416</v>
      </c>
      <c r="E34" s="338" t="s">
        <v>478</v>
      </c>
      <c r="F34" s="338" t="s">
        <v>501</v>
      </c>
      <c r="G34" s="333">
        <v>106233</v>
      </c>
      <c r="H34" s="338">
        <v>106233</v>
      </c>
      <c r="I34" s="338">
        <v>852</v>
      </c>
      <c r="J34" s="333">
        <v>825</v>
      </c>
      <c r="K34" s="338" t="s">
        <v>502</v>
      </c>
      <c r="L34" s="329" t="s">
        <v>255</v>
      </c>
      <c r="M34" s="337">
        <v>113341.92</v>
      </c>
      <c r="N34" s="306">
        <v>80068.96560000001</v>
      </c>
      <c r="O34" s="343">
        <f>M34+N34+N35+N36+N37+N38</f>
        <v>237062.41709999999</v>
      </c>
      <c r="P34" s="30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6"/>
    </row>
    <row r="35" spans="1:33" s="12" customFormat="1" ht="15.6" x14ac:dyDescent="0.3">
      <c r="A35" s="339"/>
      <c r="B35" s="338"/>
      <c r="C35" s="338"/>
      <c r="D35" s="338"/>
      <c r="E35" s="338"/>
      <c r="F35" s="338"/>
      <c r="G35" s="333"/>
      <c r="H35" s="338"/>
      <c r="I35" s="338"/>
      <c r="J35" s="333"/>
      <c r="K35" s="338"/>
      <c r="L35" s="329" t="s">
        <v>256</v>
      </c>
      <c r="M35" s="337"/>
      <c r="N35" s="306">
        <v>12463.565400000001</v>
      </c>
      <c r="O35" s="343"/>
      <c r="P35" s="30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6"/>
    </row>
    <row r="36" spans="1:33" s="12" customFormat="1" ht="15.6" x14ac:dyDescent="0.3">
      <c r="A36" s="339"/>
      <c r="B36" s="338"/>
      <c r="C36" s="338"/>
      <c r="D36" s="338"/>
      <c r="E36" s="338"/>
      <c r="F36" s="338"/>
      <c r="G36" s="333"/>
      <c r="H36" s="338"/>
      <c r="I36" s="338"/>
      <c r="J36" s="333"/>
      <c r="K36" s="338"/>
      <c r="L36" s="329" t="s">
        <v>275</v>
      </c>
      <c r="M36" s="337"/>
      <c r="N36" s="306">
        <v>4721.0475000000006</v>
      </c>
      <c r="O36" s="343"/>
      <c r="P36" s="30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6"/>
    </row>
    <row r="37" spans="1:33" s="12" customFormat="1" ht="15.6" x14ac:dyDescent="0.3">
      <c r="A37" s="339"/>
      <c r="B37" s="338"/>
      <c r="C37" s="338"/>
      <c r="D37" s="338"/>
      <c r="E37" s="338"/>
      <c r="F37" s="338"/>
      <c r="G37" s="333"/>
      <c r="H37" s="338"/>
      <c r="I37" s="338"/>
      <c r="J37" s="333"/>
      <c r="K37" s="338"/>
      <c r="L37" s="329" t="s">
        <v>257</v>
      </c>
      <c r="M37" s="337"/>
      <c r="N37" s="306">
        <v>8309.0436000000009</v>
      </c>
      <c r="O37" s="343"/>
      <c r="P37" s="30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6"/>
    </row>
    <row r="38" spans="1:33" s="12" customFormat="1" ht="15.6" x14ac:dyDescent="0.3">
      <c r="A38" s="339"/>
      <c r="B38" s="338"/>
      <c r="C38" s="338"/>
      <c r="D38" s="338"/>
      <c r="E38" s="338"/>
      <c r="F38" s="338"/>
      <c r="G38" s="333"/>
      <c r="H38" s="338"/>
      <c r="I38" s="338"/>
      <c r="J38" s="333"/>
      <c r="K38" s="338"/>
      <c r="L38" s="329" t="s">
        <v>276</v>
      </c>
      <c r="M38" s="337"/>
      <c r="N38" s="306">
        <v>18157.875</v>
      </c>
      <c r="O38" s="343"/>
      <c r="P38" s="30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6"/>
    </row>
    <row r="39" spans="1:33" s="2" customFormat="1" ht="31.2" x14ac:dyDescent="0.3">
      <c r="A39" s="333">
        <v>14</v>
      </c>
      <c r="B39" s="333">
        <v>93</v>
      </c>
      <c r="C39" s="333" t="s">
        <v>415</v>
      </c>
      <c r="D39" s="333" t="s">
        <v>416</v>
      </c>
      <c r="E39" s="333" t="s">
        <v>406</v>
      </c>
      <c r="F39" s="333" t="s">
        <v>426</v>
      </c>
      <c r="G39" s="333">
        <v>115015</v>
      </c>
      <c r="H39" s="333">
        <v>115015</v>
      </c>
      <c r="I39" s="333">
        <v>1787</v>
      </c>
      <c r="J39" s="333">
        <v>1787</v>
      </c>
      <c r="K39" s="333" t="s">
        <v>213</v>
      </c>
      <c r="L39" s="328" t="s">
        <v>277</v>
      </c>
      <c r="M39" s="337">
        <v>263904.16000000003</v>
      </c>
      <c r="N39" s="306">
        <v>1358338.5761750001</v>
      </c>
      <c r="O39" s="336">
        <f>M39+N39+N40+N41+N42+N43+N44+N45+N46+N47+N48</f>
        <v>2541894.0488150003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10"/>
    </row>
    <row r="40" spans="1:33" s="2" customFormat="1" ht="15.6" x14ac:dyDescent="0.3">
      <c r="A40" s="333"/>
      <c r="B40" s="333"/>
      <c r="C40" s="333"/>
      <c r="D40" s="333"/>
      <c r="E40" s="333"/>
      <c r="F40" s="333"/>
      <c r="G40" s="333"/>
      <c r="H40" s="333"/>
      <c r="I40" s="333"/>
      <c r="J40" s="333"/>
      <c r="K40" s="333"/>
      <c r="L40" s="328" t="s">
        <v>285</v>
      </c>
      <c r="M40" s="337"/>
      <c r="N40" s="306">
        <v>16995.771000000001</v>
      </c>
      <c r="O40" s="336"/>
      <c r="P40" s="309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10"/>
    </row>
    <row r="41" spans="1:33" s="2" customFormat="1" ht="15.6" x14ac:dyDescent="0.3">
      <c r="A41" s="333"/>
      <c r="B41" s="333"/>
      <c r="C41" s="333"/>
      <c r="D41" s="333"/>
      <c r="E41" s="333"/>
      <c r="F41" s="333"/>
      <c r="G41" s="333"/>
      <c r="H41" s="333"/>
      <c r="I41" s="333"/>
      <c r="J41" s="333"/>
      <c r="K41" s="333"/>
      <c r="L41" s="328" t="s">
        <v>284</v>
      </c>
      <c r="M41" s="337"/>
      <c r="N41" s="306">
        <v>209411.14080000002</v>
      </c>
      <c r="O41" s="336"/>
      <c r="P41" s="309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10"/>
    </row>
    <row r="42" spans="1:33" s="2" customFormat="1" ht="15.6" x14ac:dyDescent="0.3">
      <c r="A42" s="333"/>
      <c r="B42" s="333"/>
      <c r="C42" s="333"/>
      <c r="D42" s="333"/>
      <c r="E42" s="333"/>
      <c r="F42" s="333"/>
      <c r="G42" s="333"/>
      <c r="H42" s="333"/>
      <c r="I42" s="333"/>
      <c r="J42" s="333"/>
      <c r="K42" s="333"/>
      <c r="L42" s="328" t="s">
        <v>278</v>
      </c>
      <c r="M42" s="337"/>
      <c r="N42" s="306">
        <v>4154.5218000000004</v>
      </c>
      <c r="O42" s="336"/>
      <c r="P42" s="309"/>
      <c r="Q42" s="309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10"/>
    </row>
    <row r="43" spans="1:33" s="2" customFormat="1" ht="15.6" x14ac:dyDescent="0.3">
      <c r="A43" s="333"/>
      <c r="B43" s="333"/>
      <c r="C43" s="333"/>
      <c r="D43" s="333"/>
      <c r="E43" s="333"/>
      <c r="F43" s="333"/>
      <c r="G43" s="333"/>
      <c r="H43" s="333"/>
      <c r="I43" s="333"/>
      <c r="J43" s="333"/>
      <c r="K43" s="333"/>
      <c r="L43" s="328" t="s">
        <v>279</v>
      </c>
      <c r="M43" s="337"/>
      <c r="N43" s="306">
        <v>15485.035800000001</v>
      </c>
      <c r="O43" s="336"/>
      <c r="P43" s="309"/>
      <c r="Q43" s="309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10"/>
    </row>
    <row r="44" spans="1:33" s="2" customFormat="1" ht="15.6" x14ac:dyDescent="0.3">
      <c r="A44" s="333"/>
      <c r="B44" s="333"/>
      <c r="C44" s="333"/>
      <c r="D44" s="333"/>
      <c r="E44" s="333"/>
      <c r="F44" s="333"/>
      <c r="G44" s="333"/>
      <c r="H44" s="333"/>
      <c r="I44" s="333"/>
      <c r="J44" s="333"/>
      <c r="K44" s="333"/>
      <c r="L44" s="328" t="s">
        <v>281</v>
      </c>
      <c r="M44" s="337"/>
      <c r="N44" s="306">
        <v>630719.35653999995</v>
      </c>
      <c r="O44" s="336"/>
      <c r="P44" s="309"/>
      <c r="Q44" s="309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10"/>
    </row>
    <row r="45" spans="1:33" s="2" customFormat="1" ht="15.6" x14ac:dyDescent="0.3">
      <c r="A45" s="333"/>
      <c r="B45" s="333"/>
      <c r="C45" s="333"/>
      <c r="D45" s="333"/>
      <c r="E45" s="333"/>
      <c r="F45" s="333"/>
      <c r="G45" s="333"/>
      <c r="H45" s="333"/>
      <c r="I45" s="333"/>
      <c r="J45" s="333"/>
      <c r="K45" s="333"/>
      <c r="L45" s="328" t="s">
        <v>282</v>
      </c>
      <c r="M45" s="337"/>
      <c r="N45" s="306">
        <v>30592.3878</v>
      </c>
      <c r="O45" s="336"/>
      <c r="P45" s="309"/>
      <c r="Q45" s="309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10"/>
    </row>
    <row r="46" spans="1:33" s="2" customFormat="1" ht="15.6" x14ac:dyDescent="0.3">
      <c r="A46" s="333"/>
      <c r="B46" s="333"/>
      <c r="C46" s="333"/>
      <c r="D46" s="333"/>
      <c r="E46" s="333"/>
      <c r="F46" s="333"/>
      <c r="G46" s="333"/>
      <c r="H46" s="333"/>
      <c r="I46" s="333"/>
      <c r="J46" s="333"/>
      <c r="K46" s="333"/>
      <c r="L46" s="328" t="s">
        <v>283</v>
      </c>
      <c r="M46" s="337"/>
      <c r="N46" s="306">
        <v>4532.2056000000002</v>
      </c>
      <c r="O46" s="336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10"/>
    </row>
    <row r="47" spans="1:33" s="2" customFormat="1" ht="15.6" x14ac:dyDescent="0.3">
      <c r="A47" s="333"/>
      <c r="B47" s="333"/>
      <c r="C47" s="333"/>
      <c r="D47" s="333"/>
      <c r="E47" s="333"/>
      <c r="F47" s="333"/>
      <c r="G47" s="333"/>
      <c r="H47" s="333"/>
      <c r="I47" s="333"/>
      <c r="J47" s="333"/>
      <c r="K47" s="333"/>
      <c r="L47" s="328" t="s">
        <v>280</v>
      </c>
      <c r="M47" s="337"/>
      <c r="N47" s="306">
        <v>1321.8933000000002</v>
      </c>
      <c r="O47" s="336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10"/>
    </row>
    <row r="48" spans="1:33" s="2" customFormat="1" ht="30.75" customHeight="1" x14ac:dyDescent="0.3">
      <c r="A48" s="333"/>
      <c r="B48" s="333"/>
      <c r="C48" s="333"/>
      <c r="D48" s="333"/>
      <c r="E48" s="333"/>
      <c r="F48" s="333"/>
      <c r="G48" s="333"/>
      <c r="H48" s="333"/>
      <c r="I48" s="333"/>
      <c r="J48" s="333"/>
      <c r="K48" s="333"/>
      <c r="L48" s="330" t="s">
        <v>305</v>
      </c>
      <c r="M48" s="337"/>
      <c r="N48" s="306">
        <v>6439</v>
      </c>
      <c r="O48" s="336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10"/>
    </row>
    <row r="49" spans="1:33" ht="21.75" customHeight="1" x14ac:dyDescent="0.3">
      <c r="A49" s="339">
        <v>15</v>
      </c>
      <c r="B49" s="338">
        <v>95</v>
      </c>
      <c r="C49" s="338" t="s">
        <v>415</v>
      </c>
      <c r="D49" s="338" t="s">
        <v>416</v>
      </c>
      <c r="E49" s="338" t="s">
        <v>43</v>
      </c>
      <c r="F49" s="338" t="s">
        <v>503</v>
      </c>
      <c r="G49" s="333">
        <v>100085</v>
      </c>
      <c r="H49" s="333">
        <v>100085</v>
      </c>
      <c r="I49" s="338">
        <v>3001</v>
      </c>
      <c r="J49" s="340">
        <v>2838</v>
      </c>
      <c r="K49" s="338" t="s">
        <v>504</v>
      </c>
      <c r="L49" s="338"/>
      <c r="M49" s="336">
        <v>221354</v>
      </c>
      <c r="N49" s="333"/>
      <c r="O49" s="343">
        <v>221354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6"/>
    </row>
    <row r="50" spans="1:33" s="12" customFormat="1" ht="37.5" customHeight="1" x14ac:dyDescent="0.3">
      <c r="A50" s="339"/>
      <c r="B50" s="338"/>
      <c r="C50" s="338"/>
      <c r="D50" s="338"/>
      <c r="E50" s="338"/>
      <c r="F50" s="338"/>
      <c r="G50" s="333"/>
      <c r="H50" s="333"/>
      <c r="I50" s="338"/>
      <c r="J50" s="340"/>
      <c r="K50" s="338"/>
      <c r="L50" s="338"/>
      <c r="M50" s="336"/>
      <c r="N50" s="333"/>
      <c r="O50" s="343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6"/>
    </row>
    <row r="51" spans="1:33" ht="27" customHeight="1" x14ac:dyDescent="0.3">
      <c r="A51" s="339">
        <v>16</v>
      </c>
      <c r="B51" s="338">
        <v>97</v>
      </c>
      <c r="C51" s="338" t="s">
        <v>415</v>
      </c>
      <c r="D51" s="338" t="s">
        <v>416</v>
      </c>
      <c r="E51" s="338" t="s">
        <v>471</v>
      </c>
      <c r="F51" s="338" t="s">
        <v>434</v>
      </c>
      <c r="G51" s="333">
        <v>121949</v>
      </c>
      <c r="H51" s="338">
        <v>121949</v>
      </c>
      <c r="I51" s="338">
        <v>12800</v>
      </c>
      <c r="J51" s="333">
        <v>1183</v>
      </c>
      <c r="K51" s="338" t="s">
        <v>504</v>
      </c>
      <c r="L51" s="329" t="s">
        <v>253</v>
      </c>
      <c r="M51" s="337">
        <v>175793.8</v>
      </c>
      <c r="N51" s="306">
        <v>77977.178400000004</v>
      </c>
      <c r="O51" s="343">
        <f>M51+N51+N52+N53+N54+N55</f>
        <v>336481.01999999996</v>
      </c>
      <c r="P51" s="230"/>
      <c r="Q51" s="230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6"/>
    </row>
    <row r="52" spans="1:33" s="12" customFormat="1" ht="15.6" x14ac:dyDescent="0.3">
      <c r="A52" s="339"/>
      <c r="B52" s="338"/>
      <c r="C52" s="338"/>
      <c r="D52" s="338"/>
      <c r="E52" s="338"/>
      <c r="F52" s="338"/>
      <c r="G52" s="333"/>
      <c r="H52" s="338"/>
      <c r="I52" s="338"/>
      <c r="J52" s="333"/>
      <c r="K52" s="338"/>
      <c r="L52" s="329" t="s">
        <v>259</v>
      </c>
      <c r="M52" s="337"/>
      <c r="N52" s="306">
        <v>61025.968800000002</v>
      </c>
      <c r="O52" s="343"/>
      <c r="P52" s="230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6"/>
    </row>
    <row r="53" spans="1:33" s="12" customFormat="1" ht="15.6" x14ac:dyDescent="0.3">
      <c r="A53" s="339"/>
      <c r="B53" s="338"/>
      <c r="C53" s="338"/>
      <c r="D53" s="338"/>
      <c r="E53" s="338"/>
      <c r="F53" s="338"/>
      <c r="G53" s="333"/>
      <c r="H53" s="338"/>
      <c r="I53" s="338"/>
      <c r="J53" s="333"/>
      <c r="K53" s="338"/>
      <c r="L53" s="329" t="s">
        <v>260</v>
      </c>
      <c r="M53" s="337"/>
      <c r="N53" s="306">
        <v>1704.4192</v>
      </c>
      <c r="O53" s="343"/>
      <c r="P53" s="230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6"/>
    </row>
    <row r="54" spans="1:33" s="12" customFormat="1" ht="15.6" x14ac:dyDescent="0.3">
      <c r="A54" s="339"/>
      <c r="B54" s="338"/>
      <c r="C54" s="338"/>
      <c r="D54" s="338"/>
      <c r="E54" s="338"/>
      <c r="F54" s="338"/>
      <c r="G54" s="333"/>
      <c r="H54" s="338"/>
      <c r="I54" s="338"/>
      <c r="J54" s="333"/>
      <c r="K54" s="338"/>
      <c r="L54" s="329" t="s">
        <v>261</v>
      </c>
      <c r="M54" s="337"/>
      <c r="N54" s="306">
        <v>2982.7336</v>
      </c>
      <c r="O54" s="343"/>
      <c r="P54" s="230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6"/>
    </row>
    <row r="55" spans="1:33" s="12" customFormat="1" ht="15.6" x14ac:dyDescent="0.3">
      <c r="A55" s="339"/>
      <c r="B55" s="338"/>
      <c r="C55" s="338"/>
      <c r="D55" s="338"/>
      <c r="E55" s="338"/>
      <c r="F55" s="338"/>
      <c r="G55" s="333"/>
      <c r="H55" s="338"/>
      <c r="I55" s="338"/>
      <c r="J55" s="333"/>
      <c r="K55" s="338"/>
      <c r="L55" s="331" t="s">
        <v>306</v>
      </c>
      <c r="M55" s="337"/>
      <c r="N55" s="306">
        <v>16996.919999999998</v>
      </c>
      <c r="O55" s="343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6"/>
    </row>
    <row r="56" spans="1:33" ht="72" customHeight="1" x14ac:dyDescent="0.3">
      <c r="A56" s="331">
        <v>17</v>
      </c>
      <c r="B56" s="329">
        <v>100</v>
      </c>
      <c r="C56" s="329" t="s">
        <v>415</v>
      </c>
      <c r="D56" s="329" t="s">
        <v>416</v>
      </c>
      <c r="E56" s="329" t="s">
        <v>470</v>
      </c>
      <c r="F56" s="329" t="s">
        <v>505</v>
      </c>
      <c r="G56" s="329">
        <v>100327</v>
      </c>
      <c r="H56" s="329">
        <v>100327</v>
      </c>
      <c r="I56" s="289">
        <v>5000</v>
      </c>
      <c r="J56" s="330">
        <v>871</v>
      </c>
      <c r="K56" s="329" t="s">
        <v>490</v>
      </c>
      <c r="L56" s="329" t="s">
        <v>506</v>
      </c>
      <c r="M56" s="290">
        <v>152250.80000000002</v>
      </c>
      <c r="N56" s="306">
        <v>21498.800000000003</v>
      </c>
      <c r="O56" s="284">
        <f>M56+N56</f>
        <v>173749.60000000003</v>
      </c>
      <c r="P56" s="230"/>
      <c r="Q56" s="230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6"/>
    </row>
    <row r="57" spans="1:33" s="47" customFormat="1" ht="46.5" customHeight="1" x14ac:dyDescent="0.3">
      <c r="A57" s="331">
        <v>18</v>
      </c>
      <c r="B57" s="329">
        <v>101</v>
      </c>
      <c r="C57" s="329" t="s">
        <v>415</v>
      </c>
      <c r="D57" s="329" t="s">
        <v>416</v>
      </c>
      <c r="E57" s="329" t="s">
        <v>45</v>
      </c>
      <c r="F57" s="329" t="s">
        <v>435</v>
      </c>
      <c r="G57" s="329">
        <v>114063</v>
      </c>
      <c r="H57" s="329">
        <v>114063</v>
      </c>
      <c r="I57" s="289">
        <v>1001</v>
      </c>
      <c r="J57" s="330">
        <v>169</v>
      </c>
      <c r="K57" s="329" t="s">
        <v>504</v>
      </c>
      <c r="L57" s="329"/>
      <c r="M57" s="290">
        <v>10647</v>
      </c>
      <c r="N57" s="328"/>
      <c r="O57" s="284">
        <v>10647</v>
      </c>
      <c r="P57" s="14"/>
      <c r="Q57" s="14"/>
      <c r="R57" s="14"/>
      <c r="S57" s="14"/>
      <c r="T57" s="14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48"/>
    </row>
    <row r="58" spans="1:33" ht="61.5" customHeight="1" x14ac:dyDescent="0.3">
      <c r="A58" s="331">
        <v>19</v>
      </c>
      <c r="B58" s="329">
        <v>110</v>
      </c>
      <c r="C58" s="329" t="s">
        <v>415</v>
      </c>
      <c r="D58" s="329" t="s">
        <v>416</v>
      </c>
      <c r="E58" s="329" t="s">
        <v>477</v>
      </c>
      <c r="F58" s="329" t="s">
        <v>436</v>
      </c>
      <c r="G58" s="329">
        <v>126729</v>
      </c>
      <c r="H58" s="329">
        <v>126729</v>
      </c>
      <c r="I58" s="329"/>
      <c r="J58" s="328">
        <v>340</v>
      </c>
      <c r="K58" s="329" t="s">
        <v>504</v>
      </c>
      <c r="L58" s="329"/>
      <c r="M58" s="290">
        <v>50524</v>
      </c>
      <c r="N58" s="328"/>
      <c r="O58" s="284">
        <v>50524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6"/>
    </row>
    <row r="59" spans="1:33" ht="72.75" customHeight="1" x14ac:dyDescent="0.3">
      <c r="A59" s="331">
        <v>20</v>
      </c>
      <c r="B59" s="329">
        <v>111</v>
      </c>
      <c r="C59" s="329" t="s">
        <v>415</v>
      </c>
      <c r="D59" s="329" t="s">
        <v>416</v>
      </c>
      <c r="E59" s="329" t="s">
        <v>469</v>
      </c>
      <c r="F59" s="329" t="s">
        <v>437</v>
      </c>
      <c r="G59" s="328">
        <v>126729</v>
      </c>
      <c r="H59" s="329">
        <v>119622</v>
      </c>
      <c r="I59" s="329"/>
      <c r="J59" s="328">
        <v>611</v>
      </c>
      <c r="K59" s="329" t="s">
        <v>490</v>
      </c>
      <c r="L59" s="331" t="s">
        <v>307</v>
      </c>
      <c r="M59" s="290">
        <v>64497.16</v>
      </c>
      <c r="N59" s="290">
        <v>8278.7199999999993</v>
      </c>
      <c r="O59" s="284">
        <f>M59+N59</f>
        <v>72775.88</v>
      </c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6"/>
    </row>
    <row r="60" spans="1:33" ht="57" customHeight="1" x14ac:dyDescent="0.3">
      <c r="A60" s="331">
        <v>21</v>
      </c>
      <c r="B60" s="329">
        <v>112</v>
      </c>
      <c r="C60" s="329" t="s">
        <v>415</v>
      </c>
      <c r="D60" s="329" t="s">
        <v>416</v>
      </c>
      <c r="E60" s="329" t="s">
        <v>469</v>
      </c>
      <c r="F60" s="329" t="s">
        <v>438</v>
      </c>
      <c r="G60" s="328">
        <v>124994</v>
      </c>
      <c r="H60" s="329">
        <v>124994</v>
      </c>
      <c r="I60" s="289">
        <v>7543</v>
      </c>
      <c r="J60" s="328">
        <v>96</v>
      </c>
      <c r="K60" s="329" t="s">
        <v>490</v>
      </c>
      <c r="L60" s="329"/>
      <c r="M60" s="290">
        <v>6864</v>
      </c>
      <c r="N60" s="328"/>
      <c r="O60" s="284">
        <v>6864</v>
      </c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6"/>
    </row>
    <row r="61" spans="1:33" ht="45.75" customHeight="1" x14ac:dyDescent="0.3">
      <c r="A61" s="331">
        <v>22</v>
      </c>
      <c r="B61" s="328">
        <v>114</v>
      </c>
      <c r="C61" s="329" t="s">
        <v>415</v>
      </c>
      <c r="D61" s="329" t="s">
        <v>416</v>
      </c>
      <c r="E61" s="329" t="s">
        <v>417</v>
      </c>
      <c r="F61" s="329" t="s">
        <v>439</v>
      </c>
      <c r="G61" s="330">
        <v>100090</v>
      </c>
      <c r="H61" s="329">
        <v>100090</v>
      </c>
      <c r="I61" s="289">
        <v>1950</v>
      </c>
      <c r="J61" s="330">
        <v>161</v>
      </c>
      <c r="K61" s="329" t="s">
        <v>504</v>
      </c>
      <c r="L61" s="331" t="s">
        <v>308</v>
      </c>
      <c r="M61" s="290">
        <v>23924.6</v>
      </c>
      <c r="N61" s="290">
        <v>1445.49</v>
      </c>
      <c r="O61" s="284">
        <f>M61+N61</f>
        <v>25370.09</v>
      </c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6"/>
    </row>
    <row r="62" spans="1:33" s="2" customFormat="1" ht="42" customHeight="1" x14ac:dyDescent="0.3">
      <c r="A62" s="330">
        <v>23</v>
      </c>
      <c r="B62" s="328">
        <v>117</v>
      </c>
      <c r="C62" s="328" t="s">
        <v>415</v>
      </c>
      <c r="D62" s="328" t="s">
        <v>416</v>
      </c>
      <c r="E62" s="328" t="s">
        <v>468</v>
      </c>
      <c r="F62" s="328" t="s">
        <v>429</v>
      </c>
      <c r="G62" s="328">
        <v>100380</v>
      </c>
      <c r="H62" s="328">
        <v>100380</v>
      </c>
      <c r="I62" s="328"/>
      <c r="J62" s="328">
        <v>304</v>
      </c>
      <c r="K62" s="328" t="s">
        <v>215</v>
      </c>
      <c r="L62" s="330" t="s">
        <v>309</v>
      </c>
      <c r="M62" s="290">
        <v>2076.3200000000002</v>
      </c>
      <c r="N62" s="290">
        <v>5387.74</v>
      </c>
      <c r="O62" s="290">
        <f>M62+N62</f>
        <v>7464.0599999999995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10"/>
    </row>
    <row r="63" spans="1:33" ht="39" customHeight="1" x14ac:dyDescent="0.3">
      <c r="A63" s="331">
        <v>24</v>
      </c>
      <c r="B63" s="329">
        <v>118</v>
      </c>
      <c r="C63" s="329" t="s">
        <v>415</v>
      </c>
      <c r="D63" s="329" t="s">
        <v>416</v>
      </c>
      <c r="E63" s="329" t="s">
        <v>468</v>
      </c>
      <c r="F63" s="329" t="s">
        <v>429</v>
      </c>
      <c r="G63" s="328">
        <v>100355</v>
      </c>
      <c r="H63" s="328">
        <v>100355</v>
      </c>
      <c r="I63" s="329"/>
      <c r="J63" s="328">
        <v>289</v>
      </c>
      <c r="K63" s="329" t="s">
        <v>492</v>
      </c>
      <c r="L63" s="331" t="s">
        <v>310</v>
      </c>
      <c r="M63" s="290">
        <v>1973.8700000000001</v>
      </c>
      <c r="N63" s="290">
        <v>3022.39</v>
      </c>
      <c r="O63" s="284">
        <f>M63+N63</f>
        <v>4996.26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6"/>
    </row>
    <row r="64" spans="1:33" ht="49.5" customHeight="1" x14ac:dyDescent="0.3">
      <c r="A64" s="331">
        <v>25</v>
      </c>
      <c r="B64" s="329">
        <v>120</v>
      </c>
      <c r="C64" s="329" t="s">
        <v>415</v>
      </c>
      <c r="D64" s="329" t="s">
        <v>416</v>
      </c>
      <c r="E64" s="329" t="s">
        <v>468</v>
      </c>
      <c r="F64" s="329" t="s">
        <v>429</v>
      </c>
      <c r="G64" s="328">
        <v>100388</v>
      </c>
      <c r="H64" s="328">
        <v>100388</v>
      </c>
      <c r="I64" s="329"/>
      <c r="J64" s="328">
        <v>102</v>
      </c>
      <c r="K64" s="329" t="s">
        <v>492</v>
      </c>
      <c r="L64" s="331" t="s">
        <v>304</v>
      </c>
      <c r="M64" s="290">
        <v>661.98</v>
      </c>
      <c r="N64" s="290">
        <v>946.48</v>
      </c>
      <c r="O64" s="284">
        <f>M64+N64</f>
        <v>1608.46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6"/>
    </row>
    <row r="65" spans="1:33" ht="75" customHeight="1" x14ac:dyDescent="0.3">
      <c r="A65" s="331">
        <v>26</v>
      </c>
      <c r="B65" s="329">
        <v>125</v>
      </c>
      <c r="C65" s="329" t="s">
        <v>415</v>
      </c>
      <c r="D65" s="329" t="s">
        <v>416</v>
      </c>
      <c r="E65" s="329" t="s">
        <v>467</v>
      </c>
      <c r="F65" s="329" t="s">
        <v>428</v>
      </c>
      <c r="G65" s="328">
        <v>115776</v>
      </c>
      <c r="H65" s="329">
        <v>115776</v>
      </c>
      <c r="I65" s="289">
        <v>183562</v>
      </c>
      <c r="J65" s="328">
        <v>171</v>
      </c>
      <c r="K65" s="329" t="s">
        <v>507</v>
      </c>
      <c r="L65" s="329"/>
      <c r="M65" s="290">
        <v>17677.296000000002</v>
      </c>
      <c r="N65" s="328"/>
      <c r="O65" s="284">
        <v>17677.296000000002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6"/>
    </row>
    <row r="66" spans="1:33" ht="65.25" customHeight="1" x14ac:dyDescent="0.3">
      <c r="A66" s="331">
        <v>27</v>
      </c>
      <c r="B66" s="329">
        <v>126</v>
      </c>
      <c r="C66" s="329" t="s">
        <v>415</v>
      </c>
      <c r="D66" s="329" t="s">
        <v>416</v>
      </c>
      <c r="E66" s="329" t="s">
        <v>466</v>
      </c>
      <c r="F66" s="329" t="s">
        <v>440</v>
      </c>
      <c r="G66" s="328">
        <v>112618</v>
      </c>
      <c r="H66" s="329">
        <v>112618</v>
      </c>
      <c r="I66" s="289">
        <v>2453</v>
      </c>
      <c r="J66" s="328">
        <v>189</v>
      </c>
      <c r="K66" s="329" t="s">
        <v>490</v>
      </c>
      <c r="L66" s="331" t="s">
        <v>311</v>
      </c>
      <c r="M66" s="290">
        <v>27911.52</v>
      </c>
      <c r="N66" s="290">
        <v>6701.82</v>
      </c>
      <c r="O66" s="284">
        <f>M66+N66</f>
        <v>34613.339999999997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6"/>
    </row>
    <row r="67" spans="1:33" ht="15.6" x14ac:dyDescent="0.3">
      <c r="A67" s="338">
        <v>28</v>
      </c>
      <c r="B67" s="338">
        <v>132</v>
      </c>
      <c r="C67" s="338" t="s">
        <v>415</v>
      </c>
      <c r="D67" s="338" t="s">
        <v>416</v>
      </c>
      <c r="E67" s="338" t="s">
        <v>465</v>
      </c>
      <c r="F67" s="338" t="s">
        <v>508</v>
      </c>
      <c r="G67" s="333">
        <v>126627</v>
      </c>
      <c r="H67" s="338">
        <v>126627</v>
      </c>
      <c r="I67" s="347">
        <v>6422</v>
      </c>
      <c r="J67" s="333">
        <v>822</v>
      </c>
      <c r="K67" s="338" t="s">
        <v>216</v>
      </c>
      <c r="L67" s="329" t="s">
        <v>262</v>
      </c>
      <c r="M67" s="337">
        <v>60893.760000000002</v>
      </c>
      <c r="N67" s="306">
        <v>4914.7314999999999</v>
      </c>
      <c r="O67" s="343">
        <f>M67+N67+N68+N69+N70+N71+N72+N73+N74+N75</f>
        <v>115562.16399999999</v>
      </c>
      <c r="P67" s="30"/>
      <c r="Q67" s="30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6"/>
    </row>
    <row r="68" spans="1:33" s="12" customFormat="1" ht="15.6" x14ac:dyDescent="0.3">
      <c r="A68" s="338"/>
      <c r="B68" s="338"/>
      <c r="C68" s="338"/>
      <c r="D68" s="338"/>
      <c r="E68" s="338"/>
      <c r="F68" s="338"/>
      <c r="G68" s="333"/>
      <c r="H68" s="338"/>
      <c r="I68" s="338"/>
      <c r="J68" s="333"/>
      <c r="K68" s="338"/>
      <c r="L68" s="329" t="s">
        <v>263</v>
      </c>
      <c r="M68" s="337"/>
      <c r="N68" s="306">
        <v>12032.6185</v>
      </c>
      <c r="O68" s="343"/>
      <c r="P68" s="30"/>
      <c r="Q68" s="30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6"/>
    </row>
    <row r="69" spans="1:33" s="12" customFormat="1" ht="15.6" x14ac:dyDescent="0.3">
      <c r="A69" s="338"/>
      <c r="B69" s="338"/>
      <c r="C69" s="338"/>
      <c r="D69" s="338"/>
      <c r="E69" s="338"/>
      <c r="F69" s="338"/>
      <c r="G69" s="333"/>
      <c r="H69" s="338"/>
      <c r="I69" s="338"/>
      <c r="J69" s="333"/>
      <c r="K69" s="338"/>
      <c r="L69" s="329" t="s">
        <v>258</v>
      </c>
      <c r="M69" s="337"/>
      <c r="N69" s="306">
        <v>3728.4170000000004</v>
      </c>
      <c r="O69" s="343"/>
      <c r="P69" s="30"/>
      <c r="Q69" s="30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6"/>
    </row>
    <row r="70" spans="1:33" s="12" customFormat="1" ht="15.6" x14ac:dyDescent="0.3">
      <c r="A70" s="338"/>
      <c r="B70" s="338"/>
      <c r="C70" s="338"/>
      <c r="D70" s="338"/>
      <c r="E70" s="338"/>
      <c r="F70" s="338"/>
      <c r="G70" s="333"/>
      <c r="H70" s="338"/>
      <c r="I70" s="338"/>
      <c r="J70" s="333"/>
      <c r="K70" s="338"/>
      <c r="L70" s="329" t="s">
        <v>286</v>
      </c>
      <c r="M70" s="337"/>
      <c r="N70" s="306">
        <v>3050.5230000000001</v>
      </c>
      <c r="O70" s="343"/>
      <c r="P70" s="30"/>
      <c r="Q70" s="30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6"/>
    </row>
    <row r="71" spans="1:33" s="12" customFormat="1" ht="15.6" x14ac:dyDescent="0.3">
      <c r="A71" s="338"/>
      <c r="B71" s="338"/>
      <c r="C71" s="338"/>
      <c r="D71" s="338"/>
      <c r="E71" s="338"/>
      <c r="F71" s="338"/>
      <c r="G71" s="333"/>
      <c r="H71" s="338"/>
      <c r="I71" s="338"/>
      <c r="J71" s="333"/>
      <c r="K71" s="338"/>
      <c r="L71" s="329" t="s">
        <v>264</v>
      </c>
      <c r="M71" s="337"/>
      <c r="N71" s="306">
        <v>1694.7350000000001</v>
      </c>
      <c r="O71" s="343"/>
      <c r="P71" s="30"/>
      <c r="Q71" s="30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6"/>
    </row>
    <row r="72" spans="1:33" s="12" customFormat="1" ht="15.6" x14ac:dyDescent="0.3">
      <c r="A72" s="338"/>
      <c r="B72" s="338"/>
      <c r="C72" s="338"/>
      <c r="D72" s="338"/>
      <c r="E72" s="338"/>
      <c r="F72" s="338"/>
      <c r="G72" s="333"/>
      <c r="H72" s="338"/>
      <c r="I72" s="338"/>
      <c r="J72" s="333"/>
      <c r="K72" s="338"/>
      <c r="L72" s="329" t="s">
        <v>265</v>
      </c>
      <c r="M72" s="337"/>
      <c r="N72" s="306">
        <v>2542.1025</v>
      </c>
      <c r="O72" s="343"/>
      <c r="P72" s="30"/>
      <c r="Q72" s="30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6"/>
    </row>
    <row r="73" spans="1:33" s="12" customFormat="1" ht="15.6" x14ac:dyDescent="0.3">
      <c r="A73" s="338"/>
      <c r="B73" s="338"/>
      <c r="C73" s="338"/>
      <c r="D73" s="338"/>
      <c r="E73" s="338"/>
      <c r="F73" s="338"/>
      <c r="G73" s="333"/>
      <c r="H73" s="338"/>
      <c r="I73" s="338"/>
      <c r="J73" s="333"/>
      <c r="K73" s="338"/>
      <c r="L73" s="329" t="s">
        <v>287</v>
      </c>
      <c r="M73" s="337"/>
      <c r="N73" s="306">
        <v>9321.0425000000014</v>
      </c>
      <c r="O73" s="343"/>
      <c r="P73" s="30"/>
      <c r="Q73" s="30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6"/>
    </row>
    <row r="74" spans="1:33" s="12" customFormat="1" ht="15.6" x14ac:dyDescent="0.3">
      <c r="A74" s="338"/>
      <c r="B74" s="338"/>
      <c r="C74" s="338"/>
      <c r="D74" s="338"/>
      <c r="E74" s="338"/>
      <c r="F74" s="338"/>
      <c r="G74" s="333"/>
      <c r="H74" s="338"/>
      <c r="I74" s="338"/>
      <c r="J74" s="333"/>
      <c r="K74" s="338"/>
      <c r="L74" s="329" t="s">
        <v>288</v>
      </c>
      <c r="M74" s="337"/>
      <c r="N74" s="306">
        <v>7456.8340000000007</v>
      </c>
      <c r="O74" s="343"/>
      <c r="P74" s="30"/>
      <c r="Q74" s="30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6"/>
    </row>
    <row r="75" spans="1:33" s="12" customFormat="1" ht="15.6" x14ac:dyDescent="0.3">
      <c r="A75" s="338"/>
      <c r="B75" s="338"/>
      <c r="C75" s="338"/>
      <c r="D75" s="338"/>
      <c r="E75" s="338"/>
      <c r="F75" s="338"/>
      <c r="G75" s="333"/>
      <c r="H75" s="338"/>
      <c r="I75" s="338"/>
      <c r="J75" s="333"/>
      <c r="K75" s="338"/>
      <c r="L75" s="331" t="s">
        <v>312</v>
      </c>
      <c r="M75" s="337"/>
      <c r="N75" s="306">
        <v>9927.4</v>
      </c>
      <c r="O75" s="343"/>
      <c r="P75" s="30"/>
      <c r="Q75" s="30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6"/>
    </row>
    <row r="76" spans="1:33" s="2" customFormat="1" ht="62.4" x14ac:dyDescent="0.3">
      <c r="A76" s="330">
        <v>29</v>
      </c>
      <c r="B76" s="328" t="s">
        <v>519</v>
      </c>
      <c r="C76" s="328" t="s">
        <v>415</v>
      </c>
      <c r="D76" s="328" t="s">
        <v>416</v>
      </c>
      <c r="E76" s="328" t="s">
        <v>465</v>
      </c>
      <c r="F76" s="328" t="s">
        <v>441</v>
      </c>
      <c r="G76" s="328">
        <v>125469</v>
      </c>
      <c r="H76" s="328"/>
      <c r="I76" s="328"/>
      <c r="J76" s="328">
        <v>63</v>
      </c>
      <c r="K76" s="328" t="s">
        <v>216</v>
      </c>
      <c r="L76" s="330" t="s">
        <v>141</v>
      </c>
      <c r="M76" s="290">
        <v>4667.04</v>
      </c>
      <c r="N76" s="290">
        <v>103107.68</v>
      </c>
      <c r="O76" s="290">
        <f>M76+N76</f>
        <v>107774.71999999999</v>
      </c>
      <c r="P76" s="308"/>
      <c r="Q76" s="308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10"/>
    </row>
    <row r="77" spans="1:33" s="2" customFormat="1" ht="46.8" x14ac:dyDescent="0.3">
      <c r="A77" s="340">
        <v>30</v>
      </c>
      <c r="B77" s="333">
        <v>147</v>
      </c>
      <c r="C77" s="333" t="s">
        <v>415</v>
      </c>
      <c r="D77" s="333" t="s">
        <v>416</v>
      </c>
      <c r="E77" s="333" t="s">
        <v>509</v>
      </c>
      <c r="F77" s="333" t="s">
        <v>442</v>
      </c>
      <c r="G77" s="333">
        <v>105583</v>
      </c>
      <c r="H77" s="333">
        <v>105583</v>
      </c>
      <c r="I77" s="349">
        <v>95000</v>
      </c>
      <c r="J77" s="340">
        <v>1855</v>
      </c>
      <c r="K77" s="333" t="s">
        <v>490</v>
      </c>
      <c r="L77" s="328" t="s">
        <v>326</v>
      </c>
      <c r="M77" s="336">
        <v>137418.4</v>
      </c>
      <c r="N77" s="306">
        <v>33323.14</v>
      </c>
      <c r="O77" s="336">
        <f>M77+N77+N78</f>
        <v>222240.93</v>
      </c>
      <c r="P77" s="308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10"/>
    </row>
    <row r="78" spans="1:33" s="2" customFormat="1" ht="29.25" customHeight="1" x14ac:dyDescent="0.3">
      <c r="A78" s="340"/>
      <c r="B78" s="333"/>
      <c r="C78" s="333"/>
      <c r="D78" s="333"/>
      <c r="E78" s="333"/>
      <c r="F78" s="333"/>
      <c r="G78" s="333"/>
      <c r="H78" s="333"/>
      <c r="I78" s="333"/>
      <c r="J78" s="340"/>
      <c r="K78" s="333"/>
      <c r="L78" s="330" t="s">
        <v>313</v>
      </c>
      <c r="M78" s="336"/>
      <c r="N78" s="290">
        <v>51499.39</v>
      </c>
      <c r="O78" s="336"/>
      <c r="P78" s="308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10"/>
    </row>
    <row r="79" spans="1:33" ht="60.75" customHeight="1" x14ac:dyDescent="0.3">
      <c r="A79" s="331">
        <v>31</v>
      </c>
      <c r="B79" s="329">
        <v>149</v>
      </c>
      <c r="C79" s="329" t="s">
        <v>415</v>
      </c>
      <c r="D79" s="329" t="s">
        <v>416</v>
      </c>
      <c r="E79" s="329" t="s">
        <v>464</v>
      </c>
      <c r="F79" s="329" t="s">
        <v>443</v>
      </c>
      <c r="G79" s="328">
        <v>125279</v>
      </c>
      <c r="H79" s="329">
        <v>125279</v>
      </c>
      <c r="I79" s="289">
        <v>30571</v>
      </c>
      <c r="J79" s="328">
        <v>571</v>
      </c>
      <c r="K79" s="329" t="s">
        <v>490</v>
      </c>
      <c r="L79" s="331" t="s">
        <v>314</v>
      </c>
      <c r="M79" s="290">
        <v>42299.68</v>
      </c>
      <c r="N79" s="290">
        <v>1131.49</v>
      </c>
      <c r="O79" s="284">
        <f>M79+N79</f>
        <v>43431.17</v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6"/>
    </row>
    <row r="80" spans="1:33" ht="30.75" customHeight="1" x14ac:dyDescent="0.3">
      <c r="A80" s="339">
        <v>32</v>
      </c>
      <c r="B80" s="339">
        <v>150</v>
      </c>
      <c r="C80" s="339" t="s">
        <v>415</v>
      </c>
      <c r="D80" s="338" t="s">
        <v>416</v>
      </c>
      <c r="E80" s="338" t="s">
        <v>463</v>
      </c>
      <c r="F80" s="338" t="s">
        <v>444</v>
      </c>
      <c r="G80" s="333">
        <v>105965</v>
      </c>
      <c r="H80" s="338">
        <v>105965</v>
      </c>
      <c r="I80" s="347">
        <v>19430</v>
      </c>
      <c r="J80" s="340">
        <v>354</v>
      </c>
      <c r="K80" s="338" t="s">
        <v>502</v>
      </c>
      <c r="L80" s="339" t="s">
        <v>315</v>
      </c>
      <c r="M80" s="336">
        <v>34091.120000000003</v>
      </c>
      <c r="N80" s="336">
        <v>3942.25</v>
      </c>
      <c r="O80" s="343">
        <f>M80+N80</f>
        <v>38033.370000000003</v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6"/>
    </row>
    <row r="81" spans="1:33" s="12" customFormat="1" x14ac:dyDescent="0.3">
      <c r="A81" s="339"/>
      <c r="B81" s="339"/>
      <c r="C81" s="339"/>
      <c r="D81" s="338"/>
      <c r="E81" s="338"/>
      <c r="F81" s="338"/>
      <c r="G81" s="333"/>
      <c r="H81" s="338"/>
      <c r="I81" s="338"/>
      <c r="J81" s="340"/>
      <c r="K81" s="338"/>
      <c r="L81" s="339"/>
      <c r="M81" s="336"/>
      <c r="N81" s="336"/>
      <c r="O81" s="343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6"/>
    </row>
    <row r="82" spans="1:33" ht="15.6" x14ac:dyDescent="0.3">
      <c r="A82" s="339">
        <v>33</v>
      </c>
      <c r="B82" s="338">
        <v>151</v>
      </c>
      <c r="C82" s="338" t="s">
        <v>415</v>
      </c>
      <c r="D82" s="338" t="s">
        <v>416</v>
      </c>
      <c r="E82" s="338" t="s">
        <v>462</v>
      </c>
      <c r="F82" s="338" t="s">
        <v>445</v>
      </c>
      <c r="G82" s="333">
        <v>100124</v>
      </c>
      <c r="H82" s="338">
        <v>100124</v>
      </c>
      <c r="I82" s="347">
        <v>12605</v>
      </c>
      <c r="J82" s="340">
        <v>226</v>
      </c>
      <c r="K82" s="338" t="s">
        <v>490</v>
      </c>
      <c r="L82" s="330" t="s">
        <v>142</v>
      </c>
      <c r="M82" s="336">
        <v>16742.079999999998</v>
      </c>
      <c r="N82" s="306">
        <v>22036.27</v>
      </c>
      <c r="O82" s="343">
        <f>M82+N82+N83</f>
        <v>42326.369999999995</v>
      </c>
      <c r="P82" s="30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6"/>
    </row>
    <row r="83" spans="1:33" s="12" customFormat="1" ht="27" customHeight="1" x14ac:dyDescent="0.3">
      <c r="A83" s="339"/>
      <c r="B83" s="338"/>
      <c r="C83" s="338"/>
      <c r="D83" s="338"/>
      <c r="E83" s="338"/>
      <c r="F83" s="338"/>
      <c r="G83" s="333"/>
      <c r="H83" s="338"/>
      <c r="I83" s="338"/>
      <c r="J83" s="340"/>
      <c r="K83" s="338"/>
      <c r="L83" s="331" t="s">
        <v>316</v>
      </c>
      <c r="M83" s="336"/>
      <c r="N83" s="306">
        <v>3548.02</v>
      </c>
      <c r="O83" s="343"/>
      <c r="P83" s="30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6"/>
    </row>
    <row r="84" spans="1:33" ht="15.6" x14ac:dyDescent="0.3">
      <c r="A84" s="339">
        <v>34</v>
      </c>
      <c r="B84" s="338">
        <v>152</v>
      </c>
      <c r="C84" s="338" t="s">
        <v>415</v>
      </c>
      <c r="D84" s="338" t="s">
        <v>416</v>
      </c>
      <c r="E84" s="338" t="s">
        <v>462</v>
      </c>
      <c r="F84" s="338" t="s">
        <v>446</v>
      </c>
      <c r="G84" s="333">
        <v>100001</v>
      </c>
      <c r="H84" s="333">
        <v>100001</v>
      </c>
      <c r="I84" s="347">
        <v>4010</v>
      </c>
      <c r="J84" s="333">
        <v>486</v>
      </c>
      <c r="K84" s="338" t="s">
        <v>490</v>
      </c>
      <c r="L84" s="331" t="s">
        <v>328</v>
      </c>
      <c r="M84" s="336">
        <v>36002.879999999997</v>
      </c>
      <c r="N84" s="306">
        <v>3224.82</v>
      </c>
      <c r="O84" s="343">
        <f>M84+N84+N85</f>
        <v>47112.189999999995</v>
      </c>
      <c r="P84" s="30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6"/>
    </row>
    <row r="85" spans="1:33" s="12" customFormat="1" ht="44.25" customHeight="1" x14ac:dyDescent="0.3">
      <c r="A85" s="339"/>
      <c r="B85" s="338"/>
      <c r="C85" s="338"/>
      <c r="D85" s="338"/>
      <c r="E85" s="338"/>
      <c r="F85" s="338"/>
      <c r="G85" s="333"/>
      <c r="H85" s="333"/>
      <c r="I85" s="338"/>
      <c r="J85" s="333"/>
      <c r="K85" s="338"/>
      <c r="L85" s="331" t="s">
        <v>317</v>
      </c>
      <c r="M85" s="336"/>
      <c r="N85" s="306">
        <v>7884.49</v>
      </c>
      <c r="O85" s="343"/>
      <c r="P85" s="30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6"/>
    </row>
    <row r="86" spans="1:33" ht="48.75" customHeight="1" x14ac:dyDescent="0.3">
      <c r="A86" s="331">
        <v>35</v>
      </c>
      <c r="B86" s="329">
        <v>155</v>
      </c>
      <c r="C86" s="329" t="s">
        <v>415</v>
      </c>
      <c r="D86" s="329" t="s">
        <v>416</v>
      </c>
      <c r="E86" s="329" t="s">
        <v>461</v>
      </c>
      <c r="F86" s="329" t="s">
        <v>447</v>
      </c>
      <c r="G86" s="328">
        <v>125487</v>
      </c>
      <c r="H86" s="328">
        <v>125487</v>
      </c>
      <c r="I86" s="289">
        <v>10000</v>
      </c>
      <c r="J86" s="330">
        <v>173</v>
      </c>
      <c r="K86" s="329" t="s">
        <v>504</v>
      </c>
      <c r="L86" s="329"/>
      <c r="M86" s="290">
        <v>25707.8</v>
      </c>
      <c r="N86" s="328"/>
      <c r="O86" s="284">
        <v>25707.8</v>
      </c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6"/>
    </row>
    <row r="87" spans="1:33" ht="15.6" customHeight="1" x14ac:dyDescent="0.3">
      <c r="A87" s="339">
        <v>36</v>
      </c>
      <c r="B87" s="333">
        <v>159</v>
      </c>
      <c r="C87" s="338" t="s">
        <v>415</v>
      </c>
      <c r="D87" s="338" t="s">
        <v>416</v>
      </c>
      <c r="E87" s="338" t="s">
        <v>460</v>
      </c>
      <c r="F87" s="338" t="s">
        <v>448</v>
      </c>
      <c r="G87" s="333">
        <v>100143</v>
      </c>
      <c r="H87" s="338">
        <v>100143</v>
      </c>
      <c r="I87" s="347">
        <v>103673</v>
      </c>
      <c r="J87" s="333">
        <v>1346</v>
      </c>
      <c r="K87" s="338" t="s">
        <v>216</v>
      </c>
      <c r="L87" s="333" t="s">
        <v>60</v>
      </c>
      <c r="M87" s="336">
        <v>189055.04</v>
      </c>
      <c r="N87" s="337">
        <v>13974.220000000001</v>
      </c>
      <c r="O87" s="351">
        <f>M87+N87+N91</f>
        <v>244734.04</v>
      </c>
      <c r="P87" s="1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6"/>
    </row>
    <row r="88" spans="1:33" s="12" customFormat="1" ht="15.6" customHeight="1" x14ac:dyDescent="0.3">
      <c r="A88" s="339"/>
      <c r="B88" s="333"/>
      <c r="C88" s="338"/>
      <c r="D88" s="338"/>
      <c r="E88" s="338"/>
      <c r="F88" s="338"/>
      <c r="G88" s="333"/>
      <c r="H88" s="338"/>
      <c r="I88" s="338"/>
      <c r="J88" s="333"/>
      <c r="K88" s="338"/>
      <c r="L88" s="333"/>
      <c r="M88" s="336"/>
      <c r="N88" s="337"/>
      <c r="O88" s="351"/>
      <c r="P88" s="32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6"/>
    </row>
    <row r="89" spans="1:33" s="12" customFormat="1" ht="15" customHeight="1" x14ac:dyDescent="0.3">
      <c r="A89" s="339"/>
      <c r="B89" s="333"/>
      <c r="C89" s="338"/>
      <c r="D89" s="338"/>
      <c r="E89" s="338"/>
      <c r="F89" s="338"/>
      <c r="G89" s="333"/>
      <c r="H89" s="338"/>
      <c r="I89" s="338"/>
      <c r="J89" s="333"/>
      <c r="K89" s="338"/>
      <c r="L89" s="333"/>
      <c r="M89" s="336"/>
      <c r="N89" s="337"/>
      <c r="O89" s="351"/>
      <c r="P89" s="277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6"/>
    </row>
    <row r="90" spans="1:33" s="12" customFormat="1" ht="15" customHeight="1" x14ac:dyDescent="0.3">
      <c r="A90" s="339"/>
      <c r="B90" s="333"/>
      <c r="C90" s="338"/>
      <c r="D90" s="338"/>
      <c r="E90" s="338"/>
      <c r="F90" s="338"/>
      <c r="G90" s="333"/>
      <c r="H90" s="338"/>
      <c r="I90" s="338"/>
      <c r="J90" s="333"/>
      <c r="K90" s="338"/>
      <c r="L90" s="333"/>
      <c r="M90" s="336"/>
      <c r="N90" s="337"/>
      <c r="O90" s="351"/>
      <c r="P90" s="1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6"/>
    </row>
    <row r="91" spans="1:33" s="12" customFormat="1" ht="66.75" customHeight="1" x14ac:dyDescent="0.3">
      <c r="A91" s="339"/>
      <c r="B91" s="333"/>
      <c r="C91" s="338"/>
      <c r="D91" s="338"/>
      <c r="E91" s="338"/>
      <c r="F91" s="338"/>
      <c r="G91" s="333"/>
      <c r="H91" s="338"/>
      <c r="I91" s="338"/>
      <c r="J91" s="333"/>
      <c r="K91" s="338"/>
      <c r="L91" s="331" t="s">
        <v>319</v>
      </c>
      <c r="M91" s="336"/>
      <c r="N91" s="306">
        <v>41704.780000000006</v>
      </c>
      <c r="O91" s="351"/>
      <c r="P91" s="1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6"/>
    </row>
    <row r="92" spans="1:33" ht="67.5" customHeight="1" x14ac:dyDescent="0.3">
      <c r="A92" s="331">
        <v>37</v>
      </c>
      <c r="B92" s="329">
        <v>160</v>
      </c>
      <c r="C92" s="329" t="s">
        <v>415</v>
      </c>
      <c r="D92" s="329" t="s">
        <v>416</v>
      </c>
      <c r="E92" s="329" t="s">
        <v>510</v>
      </c>
      <c r="F92" s="329" t="s">
        <v>449</v>
      </c>
      <c r="G92" s="328">
        <v>121932</v>
      </c>
      <c r="H92" s="329">
        <v>121932</v>
      </c>
      <c r="I92" s="289">
        <v>6881</v>
      </c>
      <c r="J92" s="328">
        <v>703</v>
      </c>
      <c r="K92" s="329" t="s">
        <v>504</v>
      </c>
      <c r="L92" s="331" t="s">
        <v>310</v>
      </c>
      <c r="M92" s="290">
        <v>44289</v>
      </c>
      <c r="N92" s="290">
        <v>2784.52</v>
      </c>
      <c r="O92" s="284">
        <f>M92+N92</f>
        <v>47073.52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6"/>
    </row>
    <row r="93" spans="1:33" ht="57" customHeight="1" x14ac:dyDescent="0.3">
      <c r="A93" s="331">
        <v>38</v>
      </c>
      <c r="B93" s="329">
        <v>161</v>
      </c>
      <c r="C93" s="329" t="s">
        <v>415</v>
      </c>
      <c r="D93" s="329" t="s">
        <v>416</v>
      </c>
      <c r="E93" s="329" t="s">
        <v>457</v>
      </c>
      <c r="F93" s="329" t="s">
        <v>450</v>
      </c>
      <c r="G93" s="328">
        <v>105895</v>
      </c>
      <c r="H93" s="329">
        <v>105895</v>
      </c>
      <c r="I93" s="289">
        <v>17833</v>
      </c>
      <c r="J93" s="330">
        <v>448</v>
      </c>
      <c r="K93" s="329" t="s">
        <v>504</v>
      </c>
      <c r="L93" s="329"/>
      <c r="M93" s="290">
        <v>64189.440000000002</v>
      </c>
      <c r="N93" s="328"/>
      <c r="O93" s="284">
        <v>64189.440000000002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6"/>
    </row>
    <row r="94" spans="1:33" s="2" customFormat="1" ht="15.6" x14ac:dyDescent="0.3">
      <c r="A94" s="340">
        <v>39</v>
      </c>
      <c r="B94" s="346">
        <v>162</v>
      </c>
      <c r="C94" s="346" t="s">
        <v>415</v>
      </c>
      <c r="D94" s="346" t="s">
        <v>416</v>
      </c>
      <c r="E94" s="346" t="s">
        <v>511</v>
      </c>
      <c r="F94" s="346" t="s">
        <v>451</v>
      </c>
      <c r="G94" s="346">
        <v>113549</v>
      </c>
      <c r="H94" s="346">
        <v>113549</v>
      </c>
      <c r="I94" s="346">
        <v>1228</v>
      </c>
      <c r="J94" s="346">
        <v>1228</v>
      </c>
      <c r="K94" s="346" t="s">
        <v>502</v>
      </c>
      <c r="L94" s="330" t="s">
        <v>318</v>
      </c>
      <c r="M94" s="336">
        <v>169140.8</v>
      </c>
      <c r="N94" s="307">
        <v>7146.74</v>
      </c>
      <c r="O94" s="336">
        <f>M94+N94+N95+N96+N97</f>
        <v>339810.09909999999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10"/>
    </row>
    <row r="95" spans="1:33" s="2" customFormat="1" ht="15" customHeight="1" x14ac:dyDescent="0.3">
      <c r="A95" s="340"/>
      <c r="B95" s="346"/>
      <c r="C95" s="346"/>
      <c r="D95" s="346"/>
      <c r="E95" s="346"/>
      <c r="F95" s="346"/>
      <c r="G95" s="346"/>
      <c r="H95" s="346"/>
      <c r="I95" s="346"/>
      <c r="J95" s="346"/>
      <c r="K95" s="346"/>
      <c r="L95" s="310" t="s">
        <v>516</v>
      </c>
      <c r="M95" s="336"/>
      <c r="N95" s="307">
        <v>154458.14790000001</v>
      </c>
      <c r="O95" s="336"/>
      <c r="P95" s="334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10"/>
    </row>
    <row r="96" spans="1:33" s="2" customFormat="1" ht="15" customHeight="1" x14ac:dyDescent="0.3">
      <c r="A96" s="340"/>
      <c r="B96" s="346"/>
      <c r="C96" s="346"/>
      <c r="D96" s="346"/>
      <c r="E96" s="346"/>
      <c r="F96" s="346"/>
      <c r="G96" s="346"/>
      <c r="H96" s="346"/>
      <c r="I96" s="346"/>
      <c r="J96" s="346"/>
      <c r="K96" s="346"/>
      <c r="L96" s="310" t="s">
        <v>517</v>
      </c>
      <c r="M96" s="336"/>
      <c r="N96" s="307">
        <v>4783.9948000000004</v>
      </c>
      <c r="O96" s="336"/>
      <c r="P96" s="33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10"/>
    </row>
    <row r="97" spans="1:34" s="2" customFormat="1" ht="82.5" customHeight="1" x14ac:dyDescent="0.3">
      <c r="A97" s="340"/>
      <c r="B97" s="346"/>
      <c r="C97" s="346"/>
      <c r="D97" s="346"/>
      <c r="E97" s="346"/>
      <c r="F97" s="346"/>
      <c r="G97" s="346"/>
      <c r="H97" s="346"/>
      <c r="I97" s="346"/>
      <c r="J97" s="346"/>
      <c r="K97" s="346"/>
      <c r="L97" s="310" t="s">
        <v>518</v>
      </c>
      <c r="M97" s="336"/>
      <c r="N97" s="307">
        <v>4280.4164000000001</v>
      </c>
      <c r="O97" s="336"/>
      <c r="P97" s="33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10"/>
    </row>
    <row r="98" spans="1:34" ht="49.5" customHeight="1" x14ac:dyDescent="0.3">
      <c r="A98" s="331">
        <v>40</v>
      </c>
      <c r="B98" s="329">
        <v>179</v>
      </c>
      <c r="C98" s="329" t="s">
        <v>415</v>
      </c>
      <c r="D98" s="329" t="s">
        <v>416</v>
      </c>
      <c r="E98" s="329" t="s">
        <v>512</v>
      </c>
      <c r="F98" s="329" t="s">
        <v>452</v>
      </c>
      <c r="G98" s="328">
        <v>102723</v>
      </c>
      <c r="H98" s="329">
        <v>102723</v>
      </c>
      <c r="I98" s="289">
        <v>40876</v>
      </c>
      <c r="J98" s="328">
        <v>64</v>
      </c>
      <c r="K98" s="329" t="s">
        <v>490</v>
      </c>
      <c r="L98" s="329"/>
      <c r="M98" s="290">
        <v>9091.2000000000007</v>
      </c>
      <c r="N98" s="328"/>
      <c r="O98" s="284">
        <v>9091.2000000000007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6"/>
    </row>
    <row r="99" spans="1:34" ht="25.95" customHeight="1" x14ac:dyDescent="0.3">
      <c r="A99" s="339">
        <v>41</v>
      </c>
      <c r="B99" s="340">
        <v>188</v>
      </c>
      <c r="C99" s="339" t="s">
        <v>415</v>
      </c>
      <c r="D99" s="338" t="s">
        <v>416</v>
      </c>
      <c r="E99" s="338" t="s">
        <v>57</v>
      </c>
      <c r="F99" s="338" t="s">
        <v>453</v>
      </c>
      <c r="G99" s="340">
        <v>100059</v>
      </c>
      <c r="H99" s="340">
        <v>100059</v>
      </c>
      <c r="I99" s="338">
        <v>700</v>
      </c>
      <c r="J99" s="340">
        <v>117</v>
      </c>
      <c r="K99" s="338" t="s">
        <v>492</v>
      </c>
      <c r="L99" s="338"/>
      <c r="M99" s="336">
        <v>799.11</v>
      </c>
      <c r="N99" s="333"/>
      <c r="O99" s="343">
        <v>799.11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6"/>
    </row>
    <row r="100" spans="1:34" ht="14.25" customHeight="1" x14ac:dyDescent="0.3">
      <c r="A100" s="339"/>
      <c r="B100" s="340"/>
      <c r="C100" s="339"/>
      <c r="D100" s="338"/>
      <c r="E100" s="338"/>
      <c r="F100" s="338"/>
      <c r="G100" s="340"/>
      <c r="H100" s="340"/>
      <c r="I100" s="338"/>
      <c r="J100" s="340"/>
      <c r="K100" s="338"/>
      <c r="L100" s="338"/>
      <c r="M100" s="336"/>
      <c r="N100" s="333"/>
      <c r="O100" s="343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6"/>
    </row>
    <row r="101" spans="1:34" ht="15" customHeight="1" x14ac:dyDescent="0.3">
      <c r="A101" s="339">
        <v>42</v>
      </c>
      <c r="B101" s="333">
        <v>200</v>
      </c>
      <c r="C101" s="338" t="s">
        <v>415</v>
      </c>
      <c r="D101" s="338" t="s">
        <v>416</v>
      </c>
      <c r="E101" s="333" t="s">
        <v>458</v>
      </c>
      <c r="F101" s="338" t="s">
        <v>513</v>
      </c>
      <c r="G101" s="333">
        <v>124740</v>
      </c>
      <c r="H101" s="338">
        <v>124740</v>
      </c>
      <c r="I101" s="347">
        <v>14999</v>
      </c>
      <c r="J101" s="340">
        <v>403</v>
      </c>
      <c r="K101" s="338" t="s">
        <v>492</v>
      </c>
      <c r="L101" s="343"/>
      <c r="M101" s="336">
        <v>2752.49</v>
      </c>
      <c r="N101" s="333"/>
      <c r="O101" s="343">
        <v>2752.4900000000002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6"/>
    </row>
    <row r="102" spans="1:34" s="7" customFormat="1" ht="15" customHeight="1" x14ac:dyDescent="0.3">
      <c r="A102" s="339"/>
      <c r="B102" s="333"/>
      <c r="C102" s="338"/>
      <c r="D102" s="338"/>
      <c r="E102" s="333"/>
      <c r="F102" s="338"/>
      <c r="G102" s="333"/>
      <c r="H102" s="338"/>
      <c r="I102" s="338"/>
      <c r="J102" s="340"/>
      <c r="K102" s="338"/>
      <c r="L102" s="343"/>
      <c r="M102" s="336"/>
      <c r="N102" s="333"/>
      <c r="O102" s="343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6"/>
    </row>
    <row r="103" spans="1:34" s="7" customFormat="1" x14ac:dyDescent="0.3">
      <c r="A103" s="339"/>
      <c r="B103" s="333"/>
      <c r="C103" s="338"/>
      <c r="D103" s="338"/>
      <c r="E103" s="333"/>
      <c r="F103" s="338"/>
      <c r="G103" s="333"/>
      <c r="H103" s="338"/>
      <c r="I103" s="338"/>
      <c r="J103" s="340"/>
      <c r="K103" s="338"/>
      <c r="L103" s="343"/>
      <c r="M103" s="336"/>
      <c r="N103" s="333"/>
      <c r="O103" s="343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6"/>
    </row>
    <row r="104" spans="1:34" ht="31.2" x14ac:dyDescent="0.3">
      <c r="A104" s="331">
        <v>43</v>
      </c>
      <c r="B104" s="328">
        <v>208</v>
      </c>
      <c r="C104" s="329" t="s">
        <v>415</v>
      </c>
      <c r="D104" s="329" t="s">
        <v>416</v>
      </c>
      <c r="E104" s="329" t="s">
        <v>418</v>
      </c>
      <c r="F104" s="329" t="s">
        <v>454</v>
      </c>
      <c r="G104" s="328">
        <v>104932</v>
      </c>
      <c r="H104" s="329">
        <v>104932</v>
      </c>
      <c r="I104" s="289">
        <v>3247</v>
      </c>
      <c r="J104" s="328">
        <v>97</v>
      </c>
      <c r="K104" s="329" t="s">
        <v>492</v>
      </c>
      <c r="L104" s="284"/>
      <c r="M104" s="290">
        <v>629.53</v>
      </c>
      <c r="N104" s="328"/>
      <c r="O104" s="284">
        <v>629.53</v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6"/>
    </row>
    <row r="105" spans="1:34" ht="15" customHeight="1" x14ac:dyDescent="0.3">
      <c r="A105" s="339">
        <v>44</v>
      </c>
      <c r="B105" s="333">
        <v>211</v>
      </c>
      <c r="C105" s="338" t="s">
        <v>415</v>
      </c>
      <c r="D105" s="338" t="s">
        <v>416</v>
      </c>
      <c r="E105" s="338" t="s">
        <v>83</v>
      </c>
      <c r="F105" s="338" t="s">
        <v>455</v>
      </c>
      <c r="G105" s="340">
        <v>106410</v>
      </c>
      <c r="H105" s="338">
        <v>106410</v>
      </c>
      <c r="I105" s="347">
        <v>5000</v>
      </c>
      <c r="J105" s="340">
        <v>459</v>
      </c>
      <c r="K105" s="338" t="s">
        <v>492</v>
      </c>
      <c r="L105" s="343"/>
      <c r="M105" s="336">
        <v>3134.9700000000003</v>
      </c>
      <c r="N105" s="333"/>
      <c r="O105" s="343">
        <v>3134.9700000000003</v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6"/>
    </row>
    <row r="106" spans="1:34" s="3" customFormat="1" x14ac:dyDescent="0.3">
      <c r="A106" s="339"/>
      <c r="B106" s="333"/>
      <c r="C106" s="338"/>
      <c r="D106" s="338"/>
      <c r="E106" s="338"/>
      <c r="F106" s="338"/>
      <c r="G106" s="340"/>
      <c r="H106" s="338"/>
      <c r="I106" s="338"/>
      <c r="J106" s="340"/>
      <c r="K106" s="338"/>
      <c r="L106" s="343"/>
      <c r="M106" s="336"/>
      <c r="N106" s="333"/>
      <c r="O106" s="343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6"/>
    </row>
    <row r="107" spans="1:34" s="12" customFormat="1" ht="46.5" customHeight="1" x14ac:dyDescent="0.3">
      <c r="A107" s="331">
        <v>45</v>
      </c>
      <c r="B107" s="329">
        <v>223</v>
      </c>
      <c r="C107" s="329" t="s">
        <v>415</v>
      </c>
      <c r="D107" s="329" t="s">
        <v>416</v>
      </c>
      <c r="E107" s="329" t="s">
        <v>49</v>
      </c>
      <c r="F107" s="329" t="s">
        <v>456</v>
      </c>
      <c r="G107" s="328">
        <v>110793</v>
      </c>
      <c r="H107" s="329">
        <v>110793</v>
      </c>
      <c r="I107" s="329">
        <v>767</v>
      </c>
      <c r="J107" s="328">
        <v>70</v>
      </c>
      <c r="K107" s="329" t="s">
        <v>504</v>
      </c>
      <c r="L107" s="284"/>
      <c r="M107" s="290">
        <v>10402</v>
      </c>
      <c r="N107" s="328"/>
      <c r="O107" s="284">
        <v>10402</v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6"/>
    </row>
    <row r="108" spans="1:34" ht="77.25" customHeight="1" x14ac:dyDescent="0.3">
      <c r="A108" s="331">
        <v>46</v>
      </c>
      <c r="B108" s="329">
        <v>237</v>
      </c>
      <c r="C108" s="329" t="s">
        <v>415</v>
      </c>
      <c r="D108" s="329" t="s">
        <v>416</v>
      </c>
      <c r="E108" s="329" t="s">
        <v>59</v>
      </c>
      <c r="F108" s="329" t="s">
        <v>514</v>
      </c>
      <c r="G108" s="328">
        <v>582</v>
      </c>
      <c r="H108" s="329">
        <v>103710</v>
      </c>
      <c r="I108" s="329"/>
      <c r="J108" s="328">
        <v>23</v>
      </c>
      <c r="K108" s="329" t="s">
        <v>490</v>
      </c>
      <c r="L108" s="284"/>
      <c r="M108" s="290">
        <v>1000.5</v>
      </c>
      <c r="N108" s="328"/>
      <c r="O108" s="284">
        <v>1000.5</v>
      </c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6"/>
    </row>
    <row r="109" spans="1:34" ht="15.6" x14ac:dyDescent="0.3">
      <c r="A109" s="345"/>
      <c r="B109" s="345"/>
      <c r="C109" s="345"/>
      <c r="D109" s="345"/>
      <c r="E109" s="345"/>
      <c r="F109" s="345"/>
      <c r="G109" s="345"/>
      <c r="H109" s="345"/>
      <c r="I109" s="345"/>
      <c r="J109" s="345"/>
      <c r="K109" s="345"/>
      <c r="L109" s="345"/>
      <c r="M109" s="345"/>
      <c r="N109" s="345"/>
      <c r="O109" s="345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</row>
    <row r="110" spans="1:34" ht="21.75" customHeight="1" x14ac:dyDescent="0.3">
      <c r="A110" s="344"/>
      <c r="B110" s="344"/>
      <c r="C110" s="344"/>
      <c r="D110" s="344"/>
      <c r="E110" s="344"/>
      <c r="F110" s="344"/>
      <c r="G110" s="344"/>
      <c r="H110" s="344"/>
      <c r="I110" s="344"/>
      <c r="J110" s="344"/>
      <c r="K110" s="344"/>
      <c r="L110" s="344"/>
      <c r="M110" s="344"/>
      <c r="N110" s="344"/>
      <c r="O110" s="34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</row>
    <row r="111" spans="1:34" ht="15.75" customHeight="1" x14ac:dyDescent="0.3">
      <c r="A111" s="344"/>
      <c r="B111" s="344"/>
      <c r="C111" s="344"/>
      <c r="D111" s="344"/>
      <c r="E111" s="344"/>
      <c r="F111" s="344"/>
      <c r="G111" s="344"/>
      <c r="H111" s="344"/>
      <c r="I111" s="344"/>
      <c r="J111" s="344"/>
      <c r="K111" s="344"/>
      <c r="L111" s="344"/>
      <c r="M111" s="344"/>
      <c r="N111" s="344"/>
      <c r="O111" s="34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</row>
    <row r="112" spans="1:34" ht="13.8" hidden="1" x14ac:dyDescent="0.3">
      <c r="A112" s="344"/>
      <c r="B112" s="344"/>
      <c r="C112" s="344"/>
      <c r="D112" s="344"/>
      <c r="E112" s="344"/>
      <c r="F112" s="344"/>
      <c r="G112" s="344"/>
      <c r="H112" s="344"/>
      <c r="I112" s="344"/>
      <c r="J112" s="344"/>
      <c r="K112" s="344"/>
      <c r="L112" s="344"/>
      <c r="M112" s="344"/>
      <c r="N112" s="344"/>
      <c r="O112" s="34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</row>
    <row r="113" spans="1:34" ht="18.75" customHeight="1" x14ac:dyDescent="0.3">
      <c r="A113" s="344"/>
      <c r="B113" s="344"/>
      <c r="C113" s="344"/>
      <c r="D113" s="344"/>
      <c r="E113" s="344"/>
      <c r="F113" s="344"/>
      <c r="G113" s="344"/>
      <c r="H113" s="344"/>
      <c r="I113" s="344"/>
      <c r="J113" s="344"/>
      <c r="K113" s="344"/>
      <c r="L113" s="344"/>
      <c r="M113" s="344"/>
      <c r="N113" s="344"/>
      <c r="O113" s="34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</row>
    <row r="114" spans="1:34" ht="22.5" customHeight="1" x14ac:dyDescent="0.3">
      <c r="A114" s="344"/>
      <c r="B114" s="344"/>
      <c r="C114" s="344"/>
      <c r="D114" s="344"/>
      <c r="E114" s="344"/>
      <c r="F114" s="344"/>
      <c r="G114" s="344"/>
      <c r="H114" s="344"/>
      <c r="I114" s="344"/>
      <c r="J114" s="344"/>
      <c r="K114" s="344"/>
      <c r="L114" s="344"/>
      <c r="M114" s="344"/>
      <c r="N114" s="344"/>
      <c r="O114" s="34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</row>
    <row r="115" spans="1:34" s="12" customFormat="1" ht="18.75" customHeight="1" x14ac:dyDescent="0.3">
      <c r="A115" s="344"/>
      <c r="B115" s="344"/>
      <c r="C115" s="344"/>
      <c r="D115" s="344"/>
      <c r="E115" s="344"/>
      <c r="F115" s="344"/>
      <c r="G115" s="344"/>
      <c r="H115" s="344"/>
      <c r="I115" s="344"/>
      <c r="J115" s="344"/>
      <c r="K115" s="344"/>
      <c r="L115" s="344"/>
      <c r="M115" s="344"/>
      <c r="N115" s="344"/>
      <c r="O115" s="34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</row>
    <row r="116" spans="1:34" ht="13.8" x14ac:dyDescent="0.3">
      <c r="A116" s="344"/>
      <c r="B116" s="344"/>
      <c r="C116" s="344"/>
      <c r="D116" s="344"/>
      <c r="E116" s="344"/>
      <c r="F116" s="344"/>
      <c r="G116" s="344"/>
      <c r="H116" s="344"/>
      <c r="I116" s="344"/>
      <c r="J116" s="344"/>
      <c r="K116" s="344"/>
      <c r="L116" s="344"/>
      <c r="M116" s="344"/>
      <c r="N116" s="344"/>
      <c r="O116" s="34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</row>
    <row r="117" spans="1:34" x14ac:dyDescent="0.3">
      <c r="A117" s="266"/>
      <c r="B117" s="266"/>
      <c r="C117" s="266"/>
      <c r="D117" s="278"/>
      <c r="E117" s="278"/>
      <c r="F117" s="278"/>
      <c r="G117" s="288"/>
      <c r="H117" s="288"/>
      <c r="I117" s="288"/>
      <c r="J117" s="288"/>
      <c r="K117" s="278"/>
      <c r="L117" s="288"/>
      <c r="M117" s="288"/>
      <c r="N117" s="288"/>
      <c r="O117" s="288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</row>
    <row r="118" spans="1:34" x14ac:dyDescent="0.3">
      <c r="A118" s="266"/>
      <c r="B118" s="266"/>
      <c r="C118" s="266"/>
      <c r="D118" s="278"/>
      <c r="E118" s="278"/>
      <c r="F118" s="278"/>
      <c r="G118" s="288"/>
      <c r="H118" s="288"/>
      <c r="I118" s="288"/>
      <c r="J118" s="288"/>
      <c r="K118" s="278"/>
      <c r="L118" s="288"/>
      <c r="M118" s="288"/>
      <c r="N118" s="288"/>
      <c r="O118" s="288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</row>
    <row r="119" spans="1:34" x14ac:dyDescent="0.3">
      <c r="A119" s="266"/>
      <c r="B119" s="266"/>
      <c r="C119" s="266"/>
      <c r="D119" s="278"/>
      <c r="E119" s="278"/>
      <c r="F119" s="278"/>
      <c r="G119" s="288"/>
      <c r="H119" s="288"/>
      <c r="I119" s="288"/>
      <c r="J119" s="288"/>
      <c r="K119" s="278"/>
      <c r="L119" s="288"/>
      <c r="M119" s="288"/>
      <c r="N119" s="288"/>
      <c r="O119" s="288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</row>
    <row r="120" spans="1:34" x14ac:dyDescent="0.3">
      <c r="A120" s="266"/>
      <c r="B120" s="266"/>
      <c r="C120" s="266"/>
      <c r="D120" s="278"/>
      <c r="E120" s="278"/>
      <c r="F120" s="278"/>
      <c r="G120" s="288"/>
      <c r="H120" s="288"/>
      <c r="I120" s="288"/>
      <c r="J120" s="288"/>
      <c r="K120" s="278"/>
      <c r="L120" s="288"/>
      <c r="M120" s="288"/>
      <c r="N120" s="288"/>
      <c r="O120" s="288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</row>
    <row r="121" spans="1:34" x14ac:dyDescent="0.3">
      <c r="A121" s="266"/>
      <c r="B121" s="266"/>
      <c r="C121" s="266"/>
      <c r="D121" s="278"/>
      <c r="E121" s="278"/>
      <c r="F121" s="278"/>
      <c r="G121" s="288"/>
      <c r="H121" s="288"/>
      <c r="I121" s="288"/>
      <c r="J121" s="288"/>
      <c r="K121" s="278"/>
      <c r="L121" s="288"/>
      <c r="M121" s="288"/>
      <c r="N121" s="288"/>
      <c r="O121" s="288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</row>
    <row r="122" spans="1:34" x14ac:dyDescent="0.3">
      <c r="A122" s="266"/>
      <c r="B122" s="266"/>
      <c r="C122" s="266"/>
      <c r="D122" s="278"/>
      <c r="E122" s="278"/>
      <c r="F122" s="278"/>
      <c r="G122" s="288"/>
      <c r="H122" s="288"/>
      <c r="I122" s="288"/>
      <c r="J122" s="288"/>
      <c r="K122" s="278"/>
      <c r="L122" s="288"/>
      <c r="M122" s="288"/>
      <c r="N122" s="288"/>
      <c r="O122" s="288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</row>
    <row r="123" spans="1:34" x14ac:dyDescent="0.3">
      <c r="A123" s="266"/>
      <c r="B123" s="266"/>
      <c r="C123" s="266"/>
      <c r="D123" s="278"/>
      <c r="E123" s="278"/>
      <c r="F123" s="278"/>
      <c r="G123" s="288"/>
      <c r="H123" s="288"/>
      <c r="I123" s="288"/>
      <c r="J123" s="288"/>
      <c r="K123" s="278"/>
      <c r="L123" s="288"/>
      <c r="M123" s="288"/>
      <c r="N123" s="288"/>
      <c r="O123" s="288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</row>
    <row r="124" spans="1:34" x14ac:dyDescent="0.3">
      <c r="A124" s="266"/>
      <c r="B124" s="266"/>
      <c r="C124" s="266"/>
      <c r="D124" s="278"/>
      <c r="E124" s="278"/>
      <c r="F124" s="278"/>
      <c r="G124" s="288"/>
      <c r="H124" s="288"/>
      <c r="I124" s="288"/>
      <c r="J124" s="288"/>
      <c r="K124" s="278"/>
      <c r="L124" s="288"/>
      <c r="M124" s="288"/>
      <c r="N124" s="288"/>
      <c r="O124" s="288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</row>
    <row r="125" spans="1:34" x14ac:dyDescent="0.3">
      <c r="A125" s="266"/>
      <c r="B125" s="266"/>
      <c r="C125" s="266"/>
      <c r="D125" s="278"/>
      <c r="E125" s="278"/>
      <c r="F125" s="278"/>
      <c r="G125" s="288"/>
      <c r="H125" s="288"/>
      <c r="I125" s="288"/>
      <c r="J125" s="288"/>
      <c r="K125" s="278"/>
      <c r="L125" s="288"/>
      <c r="M125" s="288"/>
      <c r="N125" s="288"/>
      <c r="O125" s="288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</row>
    <row r="126" spans="1:34" x14ac:dyDescent="0.3">
      <c r="A126" s="266"/>
      <c r="B126" s="266"/>
      <c r="C126" s="266"/>
      <c r="D126" s="278"/>
      <c r="E126" s="278"/>
      <c r="F126" s="278"/>
      <c r="G126" s="288"/>
      <c r="H126" s="288"/>
      <c r="I126" s="288"/>
      <c r="J126" s="288"/>
      <c r="K126" s="278"/>
      <c r="L126" s="288"/>
      <c r="M126" s="288"/>
      <c r="N126" s="288"/>
      <c r="O126" s="288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</row>
    <row r="127" spans="1:34" x14ac:dyDescent="0.3">
      <c r="A127" s="266"/>
      <c r="B127" s="266"/>
      <c r="C127" s="266"/>
      <c r="D127" s="278"/>
      <c r="E127" s="278"/>
      <c r="F127" s="278"/>
      <c r="G127" s="288"/>
      <c r="H127" s="288"/>
      <c r="I127" s="288"/>
      <c r="J127" s="288"/>
      <c r="K127" s="278"/>
      <c r="L127" s="288"/>
      <c r="M127" s="288"/>
      <c r="N127" s="288"/>
      <c r="O127" s="288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</row>
    <row r="128" spans="1:34" x14ac:dyDescent="0.3">
      <c r="A128" s="266"/>
      <c r="B128" s="266"/>
      <c r="C128" s="266"/>
      <c r="D128" s="278"/>
      <c r="E128" s="278"/>
      <c r="F128" s="278"/>
      <c r="G128" s="288"/>
      <c r="H128" s="288"/>
      <c r="I128" s="288"/>
      <c r="J128" s="288"/>
      <c r="K128" s="278"/>
      <c r="L128" s="288"/>
      <c r="M128" s="288"/>
      <c r="N128" s="288"/>
      <c r="O128" s="288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</row>
    <row r="129" spans="1:64" x14ac:dyDescent="0.3">
      <c r="A129" s="266"/>
      <c r="B129" s="266"/>
      <c r="C129" s="266"/>
      <c r="D129" s="278"/>
      <c r="E129" s="278"/>
      <c r="F129" s="278"/>
      <c r="G129" s="288"/>
      <c r="H129" s="288"/>
      <c r="I129" s="288"/>
      <c r="J129" s="288"/>
      <c r="K129" s="278"/>
      <c r="L129" s="288"/>
      <c r="M129" s="288"/>
      <c r="N129" s="288"/>
      <c r="O129" s="288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</row>
    <row r="130" spans="1:64" x14ac:dyDescent="0.3">
      <c r="A130" s="266"/>
      <c r="B130" s="266"/>
      <c r="C130" s="266"/>
      <c r="D130" s="278"/>
      <c r="E130" s="278"/>
      <c r="F130" s="278"/>
      <c r="G130" s="288"/>
      <c r="H130" s="288"/>
      <c r="I130" s="288"/>
      <c r="J130" s="288"/>
      <c r="K130" s="278"/>
      <c r="L130" s="288"/>
      <c r="M130" s="288"/>
      <c r="N130" s="288"/>
      <c r="O130" s="288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</row>
    <row r="131" spans="1:64" x14ac:dyDescent="0.3">
      <c r="A131" s="266"/>
      <c r="B131" s="266"/>
      <c r="C131" s="266"/>
      <c r="D131" s="278"/>
      <c r="E131" s="278"/>
      <c r="F131" s="278"/>
      <c r="G131" s="288"/>
      <c r="H131" s="288"/>
      <c r="I131" s="288"/>
      <c r="J131" s="288"/>
      <c r="K131" s="278"/>
      <c r="L131" s="288"/>
      <c r="M131" s="288"/>
      <c r="N131" s="288"/>
      <c r="O131" s="288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</row>
    <row r="132" spans="1:64" x14ac:dyDescent="0.3">
      <c r="A132" s="266"/>
      <c r="B132" s="266"/>
      <c r="C132" s="266"/>
      <c r="D132" s="278"/>
      <c r="E132" s="278"/>
      <c r="F132" s="278"/>
      <c r="G132" s="288"/>
      <c r="H132" s="288"/>
      <c r="I132" s="288"/>
      <c r="J132" s="288"/>
      <c r="K132" s="278"/>
      <c r="L132" s="288"/>
      <c r="M132" s="288"/>
      <c r="N132" s="288"/>
      <c r="O132" s="288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</row>
    <row r="133" spans="1:64" x14ac:dyDescent="0.3">
      <c r="A133" s="266"/>
      <c r="B133" s="266"/>
      <c r="C133" s="266"/>
      <c r="D133" s="278"/>
      <c r="E133" s="278"/>
      <c r="F133" s="278"/>
      <c r="G133" s="288"/>
      <c r="H133" s="288"/>
      <c r="I133" s="288"/>
      <c r="J133" s="288"/>
      <c r="K133" s="278"/>
      <c r="L133" s="288"/>
      <c r="M133" s="288"/>
      <c r="N133" s="288"/>
      <c r="O133" s="288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</row>
    <row r="134" spans="1:64" x14ac:dyDescent="0.3">
      <c r="A134" s="266"/>
      <c r="B134" s="266"/>
      <c r="C134" s="266"/>
      <c r="D134" s="278"/>
      <c r="E134" s="278"/>
      <c r="F134" s="278"/>
      <c r="G134" s="288"/>
      <c r="H134" s="288"/>
      <c r="I134" s="288"/>
      <c r="J134" s="288"/>
      <c r="K134" s="278"/>
      <c r="L134" s="288"/>
      <c r="M134" s="288"/>
      <c r="N134" s="288"/>
      <c r="O134" s="288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</row>
    <row r="135" spans="1:64" x14ac:dyDescent="0.3">
      <c r="A135" s="266"/>
      <c r="B135" s="266"/>
      <c r="C135" s="266"/>
      <c r="D135" s="278"/>
      <c r="E135" s="278"/>
      <c r="F135" s="278"/>
      <c r="G135" s="288"/>
      <c r="H135" s="288"/>
      <c r="I135" s="288"/>
      <c r="J135" s="288"/>
      <c r="K135" s="278"/>
      <c r="L135" s="288"/>
      <c r="M135" s="288"/>
      <c r="N135" s="288"/>
      <c r="O135" s="288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</row>
    <row r="136" spans="1:64" x14ac:dyDescent="0.3">
      <c r="A136" s="266"/>
      <c r="B136" s="266"/>
      <c r="C136" s="266"/>
      <c r="D136" s="278"/>
      <c r="E136" s="278"/>
      <c r="F136" s="278"/>
      <c r="G136" s="288"/>
      <c r="H136" s="288"/>
      <c r="I136" s="288"/>
      <c r="J136" s="288"/>
      <c r="K136" s="278"/>
      <c r="L136" s="288"/>
      <c r="M136" s="288"/>
      <c r="N136" s="288"/>
      <c r="O136" s="288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</row>
    <row r="137" spans="1:64" x14ac:dyDescent="0.3">
      <c r="A137" s="266"/>
      <c r="B137" s="266"/>
      <c r="C137" s="266"/>
      <c r="D137" s="278"/>
      <c r="E137" s="278"/>
      <c r="F137" s="278"/>
      <c r="G137" s="288"/>
      <c r="H137" s="288"/>
      <c r="I137" s="288"/>
      <c r="J137" s="288"/>
      <c r="K137" s="278"/>
      <c r="L137" s="288"/>
      <c r="M137" s="288"/>
      <c r="N137" s="288"/>
      <c r="O137" s="288"/>
    </row>
    <row r="138" spans="1:64" x14ac:dyDescent="0.3">
      <c r="A138" s="266"/>
      <c r="B138" s="266"/>
      <c r="C138" s="266"/>
      <c r="D138" s="278"/>
      <c r="E138" s="278"/>
      <c r="F138" s="278"/>
      <c r="G138" s="288"/>
      <c r="H138" s="288"/>
      <c r="I138" s="288"/>
      <c r="J138" s="288"/>
      <c r="K138" s="278"/>
      <c r="L138" s="288"/>
      <c r="M138" s="288"/>
      <c r="N138" s="288"/>
      <c r="O138" s="288"/>
    </row>
    <row r="139" spans="1:64" x14ac:dyDescent="0.3">
      <c r="A139" s="266"/>
      <c r="B139" s="266"/>
      <c r="C139" s="266"/>
      <c r="D139" s="278"/>
      <c r="E139" s="278"/>
      <c r="F139" s="278"/>
      <c r="G139" s="288"/>
      <c r="H139" s="288"/>
      <c r="I139" s="288"/>
      <c r="J139" s="288"/>
      <c r="K139" s="278"/>
      <c r="L139" s="288"/>
      <c r="M139" s="288"/>
      <c r="N139" s="288"/>
      <c r="O139" s="288"/>
    </row>
    <row r="140" spans="1:64" x14ac:dyDescent="0.3">
      <c r="A140" s="266"/>
      <c r="B140" s="266"/>
      <c r="C140" s="266"/>
      <c r="D140" s="278"/>
      <c r="E140" s="278"/>
      <c r="F140" s="278"/>
      <c r="G140" s="288"/>
      <c r="H140" s="288"/>
      <c r="I140" s="288"/>
      <c r="J140" s="288"/>
      <c r="K140" s="278"/>
      <c r="L140" s="288"/>
      <c r="M140" s="288"/>
      <c r="N140" s="288"/>
      <c r="O140" s="288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  <c r="BF140" s="11"/>
      <c r="BG140" s="11"/>
      <c r="BH140" s="11"/>
      <c r="BI140" s="11"/>
      <c r="BJ140" s="11"/>
      <c r="BK140" s="11"/>
      <c r="BL140" s="11"/>
    </row>
    <row r="141" spans="1:64" x14ac:dyDescent="0.3">
      <c r="A141" s="266"/>
      <c r="B141" s="266"/>
      <c r="C141" s="266"/>
      <c r="D141" s="278"/>
      <c r="E141" s="278"/>
      <c r="F141" s="278"/>
      <c r="G141" s="288"/>
      <c r="H141" s="288"/>
      <c r="I141" s="288"/>
      <c r="J141" s="288"/>
      <c r="K141" s="278"/>
      <c r="L141" s="288"/>
      <c r="M141" s="288"/>
      <c r="N141" s="288"/>
      <c r="O141" s="288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</row>
    <row r="142" spans="1:64" x14ac:dyDescent="0.3">
      <c r="A142" s="266"/>
      <c r="B142" s="266"/>
      <c r="C142" s="266"/>
      <c r="D142" s="278"/>
      <c r="E142" s="278"/>
      <c r="F142" s="278"/>
      <c r="G142" s="288"/>
      <c r="H142" s="288"/>
      <c r="I142" s="288"/>
      <c r="J142" s="288"/>
      <c r="K142" s="278"/>
      <c r="L142" s="288"/>
      <c r="M142" s="288"/>
      <c r="N142" s="288"/>
      <c r="O142" s="288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</row>
    <row r="143" spans="1:64" x14ac:dyDescent="0.3">
      <c r="A143" s="266"/>
      <c r="B143" s="266"/>
      <c r="C143" s="266"/>
      <c r="D143" s="278"/>
      <c r="E143" s="278"/>
      <c r="F143" s="278"/>
      <c r="G143" s="288"/>
      <c r="H143" s="288"/>
      <c r="I143" s="288"/>
      <c r="J143" s="288"/>
      <c r="K143" s="278"/>
      <c r="L143" s="288"/>
      <c r="M143" s="288"/>
      <c r="N143" s="288"/>
      <c r="O143" s="288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</row>
    <row r="144" spans="1:64" x14ac:dyDescent="0.3">
      <c r="A144" s="266"/>
      <c r="B144" s="266"/>
      <c r="C144" s="266"/>
      <c r="D144" s="278"/>
      <c r="E144" s="278"/>
      <c r="F144" s="278"/>
      <c r="G144" s="288"/>
      <c r="H144" s="288"/>
      <c r="I144" s="288"/>
      <c r="J144" s="288"/>
      <c r="K144" s="278"/>
      <c r="L144" s="288"/>
      <c r="M144" s="288"/>
      <c r="N144" s="288"/>
      <c r="O144" s="288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</row>
    <row r="145" spans="1:64" x14ac:dyDescent="0.3">
      <c r="A145" s="266"/>
      <c r="B145" s="266"/>
      <c r="C145" s="266"/>
      <c r="D145" s="278"/>
      <c r="E145" s="278"/>
      <c r="F145" s="278"/>
      <c r="G145" s="288"/>
      <c r="H145" s="288"/>
      <c r="I145" s="288"/>
      <c r="J145" s="288"/>
      <c r="K145" s="278"/>
      <c r="L145" s="288"/>
      <c r="M145" s="288"/>
      <c r="N145" s="288"/>
      <c r="O145" s="288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</row>
    <row r="146" spans="1:64" x14ac:dyDescent="0.3">
      <c r="A146" s="266"/>
      <c r="B146" s="266"/>
      <c r="C146" s="266"/>
      <c r="D146" s="278"/>
      <c r="E146" s="278"/>
      <c r="F146" s="278"/>
      <c r="G146" s="288"/>
      <c r="H146" s="288"/>
      <c r="I146" s="288"/>
      <c r="J146" s="288"/>
      <c r="K146" s="278"/>
      <c r="L146" s="288"/>
      <c r="M146" s="288"/>
      <c r="N146" s="288"/>
      <c r="O146" s="288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</row>
    <row r="147" spans="1:64" x14ac:dyDescent="0.3">
      <c r="A147" s="266"/>
      <c r="B147" s="266"/>
      <c r="C147" s="266"/>
      <c r="D147" s="278"/>
      <c r="E147" s="278"/>
      <c r="F147" s="278"/>
      <c r="G147" s="288"/>
      <c r="H147" s="288"/>
      <c r="I147" s="288"/>
      <c r="J147" s="288"/>
      <c r="K147" s="278"/>
      <c r="L147" s="288"/>
      <c r="M147" s="288"/>
      <c r="N147" s="288"/>
      <c r="O147" s="288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</row>
    <row r="148" spans="1:64" x14ac:dyDescent="0.3">
      <c r="A148" s="266"/>
      <c r="B148" s="266"/>
      <c r="C148" s="266"/>
      <c r="D148" s="278"/>
      <c r="E148" s="278"/>
      <c r="F148" s="278"/>
      <c r="G148" s="288"/>
      <c r="H148" s="288"/>
      <c r="I148" s="288"/>
      <c r="J148" s="288"/>
      <c r="K148" s="278"/>
      <c r="L148" s="288"/>
      <c r="M148" s="288"/>
      <c r="N148" s="288"/>
      <c r="O148" s="288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</row>
    <row r="149" spans="1:64" x14ac:dyDescent="0.3">
      <c r="A149" s="266"/>
      <c r="B149" s="266"/>
      <c r="C149" s="266"/>
      <c r="D149" s="278"/>
      <c r="E149" s="278"/>
      <c r="F149" s="278"/>
      <c r="G149" s="288"/>
      <c r="H149" s="288"/>
      <c r="I149" s="288"/>
      <c r="J149" s="288"/>
      <c r="K149" s="278"/>
      <c r="L149" s="288"/>
      <c r="M149" s="288"/>
      <c r="N149" s="288"/>
      <c r="O149" s="288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</row>
    <row r="150" spans="1:64" x14ac:dyDescent="0.3">
      <c r="A150" s="266"/>
      <c r="B150" s="266"/>
      <c r="C150" s="266"/>
      <c r="D150" s="278"/>
      <c r="E150" s="278"/>
      <c r="F150" s="278"/>
      <c r="G150" s="288"/>
      <c r="H150" s="288"/>
      <c r="I150" s="288"/>
      <c r="J150" s="288"/>
      <c r="K150" s="278"/>
      <c r="L150" s="288"/>
      <c r="M150" s="288"/>
      <c r="N150" s="288"/>
      <c r="O150" s="288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</row>
    <row r="151" spans="1:64" x14ac:dyDescent="0.3">
      <c r="A151" s="266"/>
      <c r="B151" s="266"/>
      <c r="C151" s="266"/>
      <c r="D151" s="278"/>
      <c r="E151" s="278"/>
      <c r="F151" s="278"/>
      <c r="G151" s="288"/>
      <c r="H151" s="288"/>
      <c r="I151" s="288"/>
      <c r="J151" s="288"/>
      <c r="K151" s="278"/>
      <c r="L151" s="288"/>
      <c r="M151" s="288"/>
      <c r="N151" s="288"/>
      <c r="O151" s="288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</row>
    <row r="152" spans="1:64" x14ac:dyDescent="0.3">
      <c r="A152" s="266"/>
      <c r="B152" s="266"/>
      <c r="C152" s="266"/>
      <c r="D152" s="278"/>
      <c r="E152" s="278"/>
      <c r="F152" s="278"/>
      <c r="G152" s="288"/>
      <c r="H152" s="288"/>
      <c r="I152" s="288"/>
      <c r="J152" s="288"/>
      <c r="K152" s="278"/>
      <c r="L152" s="288"/>
      <c r="M152" s="288"/>
      <c r="N152" s="288"/>
      <c r="O152" s="288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</row>
    <row r="153" spans="1:64" x14ac:dyDescent="0.3">
      <c r="A153" s="266"/>
      <c r="B153" s="266"/>
      <c r="C153" s="266"/>
      <c r="D153" s="278"/>
      <c r="E153" s="278"/>
      <c r="F153" s="278"/>
      <c r="G153" s="288"/>
      <c r="H153" s="288"/>
      <c r="I153" s="288"/>
      <c r="J153" s="288"/>
      <c r="K153" s="278"/>
      <c r="L153" s="288"/>
      <c r="M153" s="288"/>
      <c r="N153" s="288"/>
      <c r="O153" s="288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</row>
    <row r="154" spans="1:64" x14ac:dyDescent="0.3">
      <c r="A154" s="266"/>
      <c r="B154" s="266"/>
      <c r="C154" s="266"/>
      <c r="D154" s="278"/>
      <c r="E154" s="278"/>
      <c r="F154" s="278"/>
      <c r="G154" s="288"/>
      <c r="H154" s="288"/>
      <c r="I154" s="288"/>
      <c r="J154" s="288"/>
      <c r="K154" s="278"/>
      <c r="L154" s="288"/>
      <c r="M154" s="288"/>
      <c r="N154" s="288"/>
      <c r="O154" s="288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</row>
    <row r="155" spans="1:64" x14ac:dyDescent="0.3">
      <c r="A155" s="266"/>
      <c r="B155" s="266"/>
      <c r="C155" s="266"/>
      <c r="D155" s="278"/>
      <c r="E155" s="278"/>
      <c r="F155" s="278"/>
      <c r="G155" s="288"/>
      <c r="H155" s="288"/>
      <c r="I155" s="288"/>
      <c r="J155" s="288"/>
      <c r="K155" s="278"/>
      <c r="L155" s="288"/>
      <c r="M155" s="288"/>
      <c r="N155" s="288"/>
      <c r="O155" s="288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</row>
    <row r="156" spans="1:64" x14ac:dyDescent="0.3">
      <c r="A156" s="266"/>
      <c r="B156" s="266"/>
      <c r="C156" s="266"/>
      <c r="D156" s="278"/>
      <c r="E156" s="278"/>
      <c r="F156" s="278"/>
      <c r="G156" s="288"/>
      <c r="H156" s="288"/>
      <c r="I156" s="288"/>
      <c r="J156" s="288"/>
      <c r="K156" s="278"/>
      <c r="L156" s="288"/>
      <c r="M156" s="288"/>
      <c r="N156" s="288"/>
      <c r="O156" s="288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</row>
    <row r="157" spans="1:64" x14ac:dyDescent="0.3">
      <c r="A157" s="266"/>
      <c r="B157" s="266"/>
      <c r="C157" s="266"/>
      <c r="D157" s="278"/>
      <c r="E157" s="278"/>
      <c r="F157" s="278"/>
      <c r="G157" s="288"/>
      <c r="H157" s="288"/>
      <c r="I157" s="288"/>
      <c r="J157" s="288"/>
      <c r="K157" s="278"/>
      <c r="L157" s="288"/>
      <c r="M157" s="288"/>
      <c r="N157" s="288"/>
      <c r="O157" s="288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</row>
    <row r="158" spans="1:64" x14ac:dyDescent="0.3">
      <c r="A158" s="266"/>
      <c r="B158" s="266"/>
      <c r="C158" s="266"/>
      <c r="D158" s="278"/>
      <c r="E158" s="278"/>
      <c r="F158" s="278"/>
      <c r="G158" s="288"/>
      <c r="H158" s="288"/>
      <c r="I158" s="288"/>
      <c r="J158" s="288"/>
      <c r="K158" s="278"/>
      <c r="L158" s="288"/>
      <c r="M158" s="288"/>
      <c r="N158" s="288"/>
      <c r="O158" s="288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</row>
    <row r="159" spans="1:64" x14ac:dyDescent="0.3">
      <c r="A159" s="266"/>
      <c r="B159" s="266"/>
      <c r="C159" s="266"/>
      <c r="D159" s="278"/>
      <c r="E159" s="278"/>
      <c r="F159" s="278"/>
      <c r="G159" s="288"/>
      <c r="H159" s="288"/>
      <c r="I159" s="288"/>
      <c r="J159" s="288"/>
      <c r="K159" s="278"/>
      <c r="L159" s="288"/>
      <c r="M159" s="288"/>
      <c r="N159" s="288"/>
      <c r="O159" s="288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</row>
    <row r="160" spans="1:64" x14ac:dyDescent="0.3">
      <c r="A160" s="266"/>
      <c r="B160" s="266"/>
      <c r="C160" s="266"/>
      <c r="D160" s="278"/>
      <c r="E160" s="278"/>
      <c r="F160" s="278"/>
      <c r="G160" s="288"/>
      <c r="H160" s="288"/>
      <c r="I160" s="288"/>
      <c r="J160" s="288"/>
      <c r="K160" s="278"/>
      <c r="L160" s="288"/>
      <c r="M160" s="288"/>
      <c r="N160" s="288"/>
      <c r="O160" s="288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266"/>
      <c r="B161" s="266"/>
      <c r="C161" s="266"/>
      <c r="D161" s="278"/>
      <c r="E161" s="278"/>
      <c r="F161" s="278"/>
      <c r="G161" s="288"/>
      <c r="H161" s="288"/>
      <c r="I161" s="288"/>
      <c r="J161" s="288"/>
      <c r="K161" s="278"/>
      <c r="L161" s="288"/>
      <c r="M161" s="288"/>
      <c r="N161" s="288"/>
      <c r="O161" s="288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266"/>
      <c r="B162" s="266"/>
      <c r="C162" s="266"/>
      <c r="D162" s="278"/>
      <c r="E162" s="286"/>
      <c r="F162" s="267"/>
      <c r="G162" s="288"/>
      <c r="H162" s="267"/>
      <c r="I162" s="267"/>
      <c r="J162" s="288"/>
      <c r="K162" s="267"/>
      <c r="L162" s="267"/>
      <c r="M162" s="288"/>
      <c r="N162" s="288"/>
      <c r="O162" s="267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266"/>
      <c r="B163" s="266"/>
      <c r="C163" s="266"/>
      <c r="D163" s="278"/>
      <c r="E163" s="286"/>
      <c r="F163" s="267"/>
      <c r="G163" s="288"/>
      <c r="H163" s="267"/>
      <c r="I163" s="267"/>
      <c r="J163" s="288"/>
      <c r="K163" s="267"/>
      <c r="L163" s="267"/>
      <c r="M163" s="288"/>
      <c r="N163" s="288"/>
      <c r="O163" s="267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266"/>
      <c r="B164" s="266"/>
      <c r="C164" s="266"/>
      <c r="D164" s="278"/>
      <c r="E164" s="286"/>
      <c r="F164" s="267"/>
      <c r="G164" s="288"/>
      <c r="H164" s="267"/>
      <c r="I164" s="267"/>
      <c r="J164" s="288"/>
      <c r="K164" s="267"/>
      <c r="L164" s="267"/>
      <c r="M164" s="288"/>
      <c r="N164" s="288"/>
      <c r="O164" s="267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266"/>
      <c r="B165" s="266"/>
      <c r="C165" s="266"/>
      <c r="D165" s="278"/>
      <c r="E165" s="286"/>
      <c r="F165" s="267"/>
      <c r="G165" s="288"/>
      <c r="H165" s="267"/>
      <c r="I165" s="267"/>
      <c r="J165" s="288"/>
      <c r="K165" s="267"/>
      <c r="L165" s="267"/>
      <c r="M165" s="288"/>
      <c r="N165" s="288"/>
      <c r="O165" s="267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266"/>
      <c r="B166" s="266"/>
      <c r="C166" s="266"/>
      <c r="D166" s="278"/>
      <c r="E166" s="286"/>
      <c r="F166" s="267"/>
      <c r="G166" s="288"/>
      <c r="H166" s="267"/>
      <c r="I166" s="267"/>
      <c r="J166" s="288"/>
      <c r="K166" s="267"/>
      <c r="L166" s="267"/>
      <c r="M166" s="288"/>
      <c r="N166" s="288"/>
      <c r="O166" s="267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266"/>
      <c r="B167" s="266"/>
      <c r="C167" s="266"/>
      <c r="D167" s="278"/>
      <c r="E167" s="286"/>
      <c r="F167" s="267"/>
      <c r="G167" s="288"/>
      <c r="H167" s="267"/>
      <c r="I167" s="267"/>
      <c r="J167" s="288"/>
      <c r="K167" s="267"/>
      <c r="L167" s="267"/>
      <c r="M167" s="288"/>
      <c r="N167" s="288"/>
      <c r="O167" s="267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266"/>
      <c r="B168" s="266"/>
      <c r="C168" s="266"/>
      <c r="D168" s="278"/>
      <c r="E168" s="286"/>
      <c r="F168" s="267"/>
      <c r="G168" s="288"/>
      <c r="H168" s="267"/>
      <c r="I168" s="267"/>
      <c r="J168" s="288"/>
      <c r="K168" s="267"/>
      <c r="L168" s="267"/>
      <c r="M168" s="288"/>
      <c r="N168" s="288"/>
      <c r="O168" s="267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266"/>
      <c r="B169" s="266"/>
      <c r="C169" s="266"/>
      <c r="D169" s="278"/>
      <c r="E169" s="286"/>
      <c r="F169" s="267"/>
      <c r="G169" s="288"/>
      <c r="H169" s="267"/>
      <c r="I169" s="267"/>
      <c r="J169" s="288"/>
      <c r="K169" s="267"/>
      <c r="L169" s="267"/>
      <c r="M169" s="288"/>
      <c r="N169" s="288"/>
      <c r="O169" s="267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266"/>
      <c r="B170" s="266"/>
      <c r="C170" s="266"/>
      <c r="D170" s="278"/>
      <c r="E170" s="286"/>
      <c r="F170" s="267"/>
      <c r="G170" s="288"/>
      <c r="H170" s="267"/>
      <c r="I170" s="267"/>
      <c r="J170" s="288"/>
      <c r="K170" s="267"/>
      <c r="L170" s="267"/>
      <c r="M170" s="288"/>
      <c r="N170" s="288"/>
      <c r="O170" s="267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266"/>
      <c r="B171" s="266"/>
      <c r="C171" s="266"/>
      <c r="D171" s="278"/>
      <c r="E171" s="286"/>
      <c r="F171" s="267"/>
      <c r="G171" s="288"/>
      <c r="H171" s="267"/>
      <c r="I171" s="267"/>
      <c r="J171" s="288"/>
      <c r="K171" s="267"/>
      <c r="L171" s="267"/>
      <c r="M171" s="288"/>
      <c r="N171" s="288"/>
      <c r="O171" s="267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266"/>
      <c r="B172" s="266"/>
      <c r="C172" s="266"/>
      <c r="D172" s="278"/>
      <c r="E172" s="286"/>
      <c r="F172" s="267"/>
      <c r="G172" s="288"/>
      <c r="H172" s="267"/>
      <c r="I172" s="267"/>
      <c r="J172" s="288"/>
      <c r="K172" s="267"/>
      <c r="L172" s="267"/>
      <c r="M172" s="288"/>
      <c r="N172" s="288"/>
      <c r="O172" s="267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266"/>
      <c r="B173" s="266"/>
      <c r="C173" s="266"/>
      <c r="D173" s="278"/>
      <c r="E173" s="286"/>
      <c r="F173" s="267"/>
      <c r="G173" s="288"/>
      <c r="H173" s="267"/>
      <c r="I173" s="267"/>
      <c r="J173" s="288"/>
      <c r="K173" s="267"/>
      <c r="L173" s="267"/>
      <c r="M173" s="288"/>
      <c r="N173" s="288"/>
      <c r="O173" s="267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266"/>
      <c r="B174" s="266"/>
      <c r="C174" s="266"/>
      <c r="D174" s="278"/>
      <c r="E174" s="286"/>
      <c r="F174" s="267"/>
      <c r="G174" s="288"/>
      <c r="H174" s="267"/>
      <c r="I174" s="267"/>
      <c r="J174" s="288"/>
      <c r="K174" s="267"/>
      <c r="L174" s="267"/>
      <c r="M174" s="288"/>
      <c r="N174" s="288"/>
      <c r="O174" s="267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266"/>
      <c r="B175" s="266"/>
      <c r="C175" s="266"/>
      <c r="D175" s="278"/>
      <c r="E175" s="286"/>
      <c r="F175" s="267"/>
      <c r="G175" s="288"/>
      <c r="H175" s="267"/>
      <c r="I175" s="267"/>
      <c r="J175" s="288"/>
      <c r="K175" s="267"/>
      <c r="L175" s="267"/>
      <c r="M175" s="288"/>
      <c r="N175" s="288"/>
      <c r="O175" s="267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266"/>
      <c r="B176" s="266"/>
      <c r="C176" s="266"/>
      <c r="D176" s="278"/>
      <c r="E176" s="286"/>
      <c r="F176" s="267"/>
      <c r="G176" s="288"/>
      <c r="H176" s="267"/>
      <c r="I176" s="267"/>
      <c r="J176" s="288"/>
      <c r="K176" s="267"/>
      <c r="L176" s="267"/>
      <c r="M176" s="288"/>
      <c r="N176" s="288"/>
      <c r="O176" s="267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x14ac:dyDescent="0.3">
      <c r="A177" s="266"/>
      <c r="B177" s="266"/>
      <c r="C177" s="266"/>
      <c r="D177" s="278"/>
      <c r="E177" s="286"/>
      <c r="F177" s="267"/>
      <c r="G177" s="288"/>
      <c r="H177" s="267"/>
      <c r="I177" s="267"/>
      <c r="J177" s="288"/>
      <c r="K177" s="267"/>
      <c r="L177" s="267"/>
      <c r="M177" s="288"/>
      <c r="N177" s="288"/>
      <c r="O177" s="267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266"/>
      <c r="B178" s="266"/>
      <c r="C178" s="266"/>
      <c r="D178" s="278"/>
      <c r="E178" s="286"/>
      <c r="F178" s="267"/>
      <c r="G178" s="288"/>
      <c r="H178" s="267"/>
      <c r="I178" s="267"/>
      <c r="J178" s="288"/>
      <c r="K178" s="267"/>
      <c r="L178" s="267"/>
      <c r="M178" s="288"/>
      <c r="N178" s="288"/>
      <c r="O178" s="267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266"/>
      <c r="B179" s="266"/>
      <c r="C179" s="266"/>
      <c r="D179" s="278"/>
      <c r="E179" s="286"/>
      <c r="F179" s="267"/>
      <c r="G179" s="288"/>
      <c r="H179" s="267"/>
      <c r="I179" s="267"/>
      <c r="J179" s="288"/>
      <c r="K179" s="267"/>
      <c r="L179" s="267"/>
      <c r="M179" s="288"/>
      <c r="N179" s="288"/>
      <c r="O179" s="267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266"/>
      <c r="B180" s="266"/>
      <c r="C180" s="266"/>
      <c r="D180" s="278"/>
      <c r="E180" s="286"/>
      <c r="F180" s="267"/>
      <c r="G180" s="288"/>
      <c r="H180" s="267"/>
      <c r="I180" s="267"/>
      <c r="J180" s="288"/>
      <c r="K180" s="267"/>
      <c r="L180" s="267"/>
      <c r="M180" s="288"/>
      <c r="N180" s="288"/>
      <c r="O180" s="267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266"/>
      <c r="B181" s="266"/>
      <c r="C181" s="266"/>
      <c r="D181" s="278"/>
      <c r="E181" s="286"/>
      <c r="F181" s="267"/>
      <c r="G181" s="288"/>
      <c r="H181" s="267"/>
      <c r="I181" s="267"/>
      <c r="J181" s="288"/>
      <c r="K181" s="267"/>
      <c r="L181" s="267"/>
      <c r="M181" s="288"/>
      <c r="N181" s="288"/>
      <c r="O181" s="267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266"/>
      <c r="B182" s="266"/>
      <c r="C182" s="266"/>
      <c r="D182" s="278"/>
      <c r="E182" s="286"/>
      <c r="F182" s="267"/>
      <c r="G182" s="288"/>
      <c r="H182" s="267"/>
      <c r="I182" s="267"/>
      <c r="J182" s="288"/>
      <c r="K182" s="267"/>
      <c r="L182" s="267"/>
      <c r="M182" s="288"/>
      <c r="N182" s="288"/>
      <c r="O182" s="267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266"/>
      <c r="B183" s="266"/>
      <c r="C183" s="266"/>
      <c r="D183" s="278"/>
      <c r="E183" s="286"/>
      <c r="F183" s="267"/>
      <c r="G183" s="288"/>
      <c r="H183" s="267"/>
      <c r="I183" s="267"/>
      <c r="J183" s="288"/>
      <c r="K183" s="267"/>
      <c r="L183" s="267"/>
      <c r="M183" s="288"/>
      <c r="N183" s="288"/>
      <c r="O183" s="267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266"/>
      <c r="B184" s="266"/>
      <c r="C184" s="266"/>
      <c r="D184" s="278"/>
      <c r="E184" s="286"/>
      <c r="F184" s="267"/>
      <c r="G184" s="288"/>
      <c r="H184" s="267"/>
      <c r="I184" s="267"/>
      <c r="J184" s="288"/>
      <c r="K184" s="267"/>
      <c r="L184" s="267"/>
      <c r="M184" s="288"/>
      <c r="N184" s="288"/>
      <c r="O184" s="267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266"/>
      <c r="B185" s="266"/>
      <c r="C185" s="266"/>
      <c r="D185" s="278"/>
      <c r="E185" s="286"/>
      <c r="F185" s="267"/>
      <c r="G185" s="288"/>
      <c r="H185" s="267"/>
      <c r="I185" s="267"/>
      <c r="J185" s="288"/>
      <c r="K185" s="267"/>
      <c r="L185" s="267"/>
      <c r="M185" s="288"/>
      <c r="N185" s="288"/>
      <c r="O185" s="267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266"/>
      <c r="B186" s="266"/>
      <c r="C186" s="266"/>
      <c r="D186" s="278"/>
      <c r="E186" s="286"/>
      <c r="F186" s="267"/>
      <c r="G186" s="288"/>
      <c r="H186" s="267"/>
      <c r="I186" s="267"/>
      <c r="J186" s="288"/>
      <c r="K186" s="267"/>
      <c r="L186" s="267"/>
      <c r="M186" s="288"/>
      <c r="N186" s="288"/>
      <c r="O186" s="267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266"/>
      <c r="B187" s="266"/>
      <c r="C187" s="266"/>
      <c r="D187" s="278"/>
      <c r="E187" s="286"/>
      <c r="F187" s="267"/>
      <c r="G187" s="288"/>
      <c r="H187" s="267"/>
      <c r="I187" s="267"/>
      <c r="J187" s="288"/>
      <c r="K187" s="267"/>
      <c r="L187" s="267"/>
      <c r="M187" s="288"/>
      <c r="N187" s="288"/>
      <c r="O187" s="267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266"/>
      <c r="B188" s="266"/>
      <c r="C188" s="266"/>
      <c r="D188" s="278"/>
      <c r="E188" s="286"/>
      <c r="F188" s="267"/>
      <c r="G188" s="288"/>
      <c r="H188" s="267"/>
      <c r="I188" s="267"/>
      <c r="J188" s="288"/>
      <c r="K188" s="267"/>
      <c r="L188" s="267"/>
      <c r="M188" s="288"/>
      <c r="N188" s="288"/>
      <c r="O188" s="267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266"/>
      <c r="B189" s="266"/>
      <c r="C189" s="266"/>
      <c r="D189" s="278"/>
      <c r="E189" s="286"/>
      <c r="F189" s="267"/>
      <c r="G189" s="288"/>
      <c r="H189" s="267"/>
      <c r="I189" s="267"/>
      <c r="J189" s="288"/>
      <c r="K189" s="267"/>
      <c r="L189" s="267"/>
      <c r="M189" s="288"/>
      <c r="N189" s="288"/>
      <c r="O189" s="267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266"/>
      <c r="B190" s="266"/>
      <c r="C190" s="266"/>
      <c r="D190" s="278"/>
      <c r="E190" s="286"/>
      <c r="F190" s="267"/>
      <c r="G190" s="288"/>
      <c r="H190" s="267"/>
      <c r="I190" s="267"/>
      <c r="J190" s="288"/>
      <c r="K190" s="267"/>
      <c r="L190" s="267"/>
      <c r="M190" s="288"/>
      <c r="N190" s="288"/>
      <c r="O190" s="267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266"/>
      <c r="B191" s="266"/>
      <c r="C191" s="266"/>
      <c r="D191" s="278"/>
      <c r="E191" s="286"/>
      <c r="F191" s="267"/>
      <c r="G191" s="288"/>
      <c r="H191" s="267"/>
      <c r="I191" s="267"/>
      <c r="J191" s="288"/>
      <c r="K191" s="267"/>
      <c r="L191" s="267"/>
      <c r="M191" s="288"/>
      <c r="N191" s="288"/>
      <c r="O191" s="267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266"/>
      <c r="B192" s="266"/>
      <c r="C192" s="266"/>
      <c r="D192" s="278"/>
      <c r="E192" s="286"/>
      <c r="F192" s="267"/>
      <c r="G192" s="288"/>
      <c r="H192" s="267"/>
      <c r="I192" s="267"/>
      <c r="J192" s="288"/>
      <c r="K192" s="267"/>
      <c r="L192" s="267"/>
      <c r="M192" s="288"/>
      <c r="N192" s="288"/>
      <c r="O192" s="267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266"/>
      <c r="B193" s="266"/>
      <c r="C193" s="266"/>
      <c r="D193" s="278"/>
      <c r="E193" s="286"/>
      <c r="F193" s="267"/>
      <c r="G193" s="288"/>
      <c r="H193" s="267"/>
      <c r="I193" s="267"/>
      <c r="J193" s="288"/>
      <c r="K193" s="267"/>
      <c r="L193" s="267"/>
      <c r="M193" s="288"/>
      <c r="N193" s="288"/>
      <c r="O193" s="267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266"/>
      <c r="B194" s="266"/>
      <c r="C194" s="266"/>
      <c r="D194" s="278"/>
      <c r="E194" s="286"/>
      <c r="F194" s="267"/>
      <c r="G194" s="288"/>
      <c r="H194" s="267"/>
      <c r="I194" s="267"/>
      <c r="J194" s="288"/>
      <c r="K194" s="267"/>
      <c r="L194" s="267"/>
      <c r="M194" s="288"/>
      <c r="N194" s="288"/>
      <c r="O194" s="267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266"/>
      <c r="B195" s="266"/>
      <c r="C195" s="266"/>
      <c r="D195" s="278"/>
      <c r="E195" s="286"/>
      <c r="F195" s="267"/>
      <c r="G195" s="288"/>
      <c r="H195" s="267"/>
      <c r="I195" s="267"/>
      <c r="J195" s="288"/>
      <c r="K195" s="267"/>
      <c r="L195" s="267"/>
      <c r="M195" s="288"/>
      <c r="N195" s="288"/>
      <c r="O195" s="267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266"/>
      <c r="B196" s="266"/>
      <c r="C196" s="266"/>
      <c r="D196" s="278"/>
      <c r="E196" s="286"/>
      <c r="F196" s="267"/>
      <c r="G196" s="288"/>
      <c r="H196" s="267"/>
      <c r="I196" s="267"/>
      <c r="J196" s="288"/>
      <c r="K196" s="267"/>
      <c r="L196" s="267"/>
      <c r="M196" s="288"/>
      <c r="N196" s="288"/>
      <c r="O196" s="267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266"/>
      <c r="B197" s="266"/>
      <c r="C197" s="266"/>
      <c r="D197" s="278"/>
      <c r="E197" s="286"/>
      <c r="F197" s="267"/>
      <c r="G197" s="288"/>
      <c r="H197" s="267"/>
      <c r="I197" s="267"/>
      <c r="J197" s="288"/>
      <c r="K197" s="267"/>
      <c r="L197" s="267"/>
      <c r="M197" s="288"/>
      <c r="N197" s="288"/>
      <c r="O197" s="267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266"/>
      <c r="B198" s="266"/>
      <c r="C198" s="266"/>
      <c r="D198" s="278"/>
      <c r="E198" s="286"/>
      <c r="F198" s="267"/>
      <c r="G198" s="288"/>
      <c r="H198" s="267"/>
      <c r="I198" s="267"/>
      <c r="J198" s="288"/>
      <c r="K198" s="267"/>
      <c r="L198" s="267"/>
      <c r="M198" s="288"/>
      <c r="N198" s="288"/>
      <c r="O198" s="267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266"/>
      <c r="B199" s="266"/>
      <c r="C199" s="266"/>
      <c r="D199" s="278"/>
      <c r="E199" s="286"/>
      <c r="F199" s="267"/>
      <c r="G199" s="288"/>
      <c r="H199" s="267"/>
      <c r="I199" s="267"/>
      <c r="J199" s="288"/>
      <c r="K199" s="267"/>
      <c r="L199" s="267"/>
      <c r="M199" s="288"/>
      <c r="N199" s="288"/>
      <c r="O199" s="267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266"/>
      <c r="B200" s="266"/>
      <c r="C200" s="266"/>
      <c r="D200" s="278"/>
      <c r="E200" s="286"/>
      <c r="F200" s="267"/>
      <c r="G200" s="288"/>
      <c r="H200" s="267"/>
      <c r="I200" s="267"/>
      <c r="J200" s="288"/>
      <c r="K200" s="267"/>
      <c r="L200" s="267"/>
      <c r="M200" s="288"/>
      <c r="N200" s="288"/>
      <c r="O200" s="267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266"/>
      <c r="B201" s="266"/>
      <c r="C201" s="266"/>
      <c r="D201" s="278"/>
      <c r="E201" s="286"/>
      <c r="F201" s="267"/>
      <c r="G201" s="288"/>
      <c r="H201" s="267"/>
      <c r="I201" s="267"/>
      <c r="J201" s="288"/>
      <c r="K201" s="267"/>
      <c r="L201" s="267"/>
      <c r="M201" s="288"/>
      <c r="N201" s="288"/>
      <c r="O201" s="267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266"/>
      <c r="B202" s="266"/>
      <c r="C202" s="266"/>
      <c r="D202" s="278"/>
      <c r="E202" s="286"/>
      <c r="F202" s="267"/>
      <c r="G202" s="288"/>
      <c r="H202" s="267"/>
      <c r="I202" s="267"/>
      <c r="J202" s="288"/>
      <c r="K202" s="267"/>
      <c r="L202" s="267"/>
      <c r="M202" s="288"/>
      <c r="N202" s="288"/>
      <c r="O202" s="267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266"/>
      <c r="B203" s="266"/>
      <c r="C203" s="266"/>
      <c r="D203" s="278"/>
      <c r="E203" s="286"/>
      <c r="F203" s="267"/>
      <c r="G203" s="288"/>
      <c r="H203" s="267"/>
      <c r="I203" s="267"/>
      <c r="J203" s="288"/>
      <c r="K203" s="267"/>
      <c r="L203" s="267"/>
      <c r="M203" s="288"/>
      <c r="N203" s="288"/>
      <c r="O203" s="267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266"/>
      <c r="B204" s="266"/>
      <c r="C204" s="266"/>
      <c r="D204" s="278"/>
      <c r="E204" s="286"/>
      <c r="F204" s="267"/>
      <c r="G204" s="288"/>
      <c r="H204" s="267"/>
      <c r="I204" s="267"/>
      <c r="J204" s="288"/>
      <c r="K204" s="267"/>
      <c r="L204" s="267"/>
      <c r="M204" s="288"/>
      <c r="N204" s="288"/>
      <c r="O204" s="267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266"/>
      <c r="B205" s="266"/>
      <c r="C205" s="266"/>
      <c r="D205" s="278"/>
      <c r="E205" s="286"/>
      <c r="F205" s="267"/>
      <c r="G205" s="288"/>
      <c r="H205" s="267"/>
      <c r="I205" s="267"/>
      <c r="J205" s="288"/>
      <c r="K205" s="267"/>
      <c r="L205" s="267"/>
      <c r="M205" s="288"/>
      <c r="N205" s="288"/>
      <c r="O205" s="267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266"/>
      <c r="B206" s="266"/>
      <c r="C206" s="266"/>
      <c r="D206" s="278"/>
      <c r="E206" s="286"/>
      <c r="F206" s="267"/>
      <c r="G206" s="288"/>
      <c r="H206" s="267"/>
      <c r="I206" s="267"/>
      <c r="J206" s="288"/>
      <c r="K206" s="267"/>
      <c r="L206" s="267"/>
      <c r="M206" s="288"/>
      <c r="N206" s="288"/>
      <c r="O206" s="267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266"/>
      <c r="B207" s="266"/>
      <c r="C207" s="266"/>
      <c r="D207" s="278"/>
      <c r="E207" s="286"/>
      <c r="F207" s="267"/>
      <c r="G207" s="288"/>
      <c r="H207" s="267"/>
      <c r="I207" s="267"/>
      <c r="J207" s="288"/>
      <c r="K207" s="267"/>
      <c r="L207" s="267"/>
      <c r="M207" s="288"/>
      <c r="N207" s="288"/>
      <c r="O207" s="267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266"/>
      <c r="B208" s="266"/>
      <c r="C208" s="266"/>
      <c r="D208" s="278"/>
      <c r="E208" s="286"/>
      <c r="F208" s="267"/>
      <c r="G208" s="288"/>
      <c r="H208" s="267"/>
      <c r="I208" s="267"/>
      <c r="J208" s="288"/>
      <c r="K208" s="267"/>
      <c r="L208" s="267"/>
      <c r="M208" s="288"/>
      <c r="N208" s="288"/>
      <c r="O208" s="267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266"/>
      <c r="B209" s="266"/>
      <c r="C209" s="266"/>
      <c r="D209" s="278"/>
      <c r="E209" s="286"/>
      <c r="F209" s="267"/>
      <c r="G209" s="288"/>
      <c r="H209" s="267"/>
      <c r="I209" s="267"/>
      <c r="J209" s="288"/>
      <c r="K209" s="267"/>
      <c r="L209" s="267"/>
      <c r="M209" s="288"/>
      <c r="N209" s="288"/>
      <c r="O209" s="267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266"/>
      <c r="B210" s="266"/>
      <c r="C210" s="266"/>
      <c r="D210" s="278"/>
      <c r="E210" s="286"/>
      <c r="F210" s="267"/>
      <c r="G210" s="288"/>
      <c r="H210" s="267"/>
      <c r="I210" s="267"/>
      <c r="J210" s="288"/>
      <c r="K210" s="267"/>
      <c r="L210" s="267"/>
      <c r="M210" s="288"/>
      <c r="N210" s="288"/>
      <c r="O210" s="267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266"/>
      <c r="B211" s="266"/>
      <c r="C211" s="266"/>
      <c r="D211" s="278"/>
      <c r="E211" s="286"/>
      <c r="F211" s="267"/>
      <c r="G211" s="288"/>
      <c r="H211" s="267"/>
      <c r="I211" s="267"/>
      <c r="J211" s="288"/>
      <c r="K211" s="267"/>
      <c r="L211" s="267"/>
      <c r="M211" s="288"/>
      <c r="N211" s="288"/>
      <c r="O211" s="267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266"/>
      <c r="B212" s="266"/>
      <c r="C212" s="266"/>
      <c r="D212" s="278"/>
      <c r="E212" s="286"/>
      <c r="F212" s="267"/>
      <c r="G212" s="288"/>
      <c r="H212" s="267"/>
      <c r="I212" s="267"/>
      <c r="J212" s="288"/>
      <c r="K212" s="267"/>
      <c r="L212" s="267"/>
      <c r="M212" s="288"/>
      <c r="N212" s="288"/>
      <c r="O212" s="267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266"/>
      <c r="B213" s="266"/>
      <c r="C213" s="266"/>
      <c r="D213" s="278"/>
      <c r="E213" s="286"/>
      <c r="F213" s="267"/>
      <c r="G213" s="288"/>
      <c r="H213" s="267"/>
      <c r="I213" s="267"/>
      <c r="J213" s="288"/>
      <c r="K213" s="267"/>
      <c r="L213" s="267"/>
      <c r="M213" s="288"/>
      <c r="N213" s="288"/>
      <c r="O213" s="267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266"/>
      <c r="B214" s="266"/>
      <c r="C214" s="266"/>
      <c r="D214" s="278"/>
      <c r="E214" s="286"/>
      <c r="F214" s="267"/>
      <c r="G214" s="288"/>
      <c r="H214" s="267"/>
      <c r="I214" s="267"/>
      <c r="J214" s="288"/>
      <c r="K214" s="267"/>
      <c r="L214" s="267"/>
      <c r="M214" s="288"/>
      <c r="N214" s="288"/>
      <c r="O214" s="267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266"/>
      <c r="B215" s="266"/>
      <c r="C215" s="266"/>
      <c r="D215" s="278"/>
      <c r="E215" s="286"/>
      <c r="F215" s="267"/>
      <c r="G215" s="288"/>
      <c r="H215" s="267"/>
      <c r="I215" s="267"/>
      <c r="J215" s="288"/>
      <c r="K215" s="267"/>
      <c r="L215" s="267"/>
      <c r="M215" s="288"/>
      <c r="N215" s="288"/>
      <c r="O215" s="267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266"/>
      <c r="B216" s="266"/>
      <c r="C216" s="266"/>
      <c r="D216" s="278"/>
      <c r="E216" s="286"/>
      <c r="F216" s="267"/>
      <c r="G216" s="288"/>
      <c r="H216" s="267"/>
      <c r="I216" s="267"/>
      <c r="J216" s="288"/>
      <c r="K216" s="267"/>
      <c r="L216" s="267"/>
      <c r="M216" s="288"/>
      <c r="N216" s="288"/>
      <c r="O216" s="267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266"/>
      <c r="B217" s="266"/>
      <c r="C217" s="266"/>
      <c r="D217" s="278"/>
      <c r="E217" s="286"/>
      <c r="F217" s="267"/>
      <c r="G217" s="288"/>
      <c r="H217" s="267"/>
      <c r="I217" s="267"/>
      <c r="J217" s="288"/>
      <c r="K217" s="267"/>
      <c r="L217" s="267"/>
      <c r="M217" s="288"/>
      <c r="N217" s="288"/>
      <c r="O217" s="267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266"/>
      <c r="B218" s="266"/>
      <c r="C218" s="266"/>
      <c r="D218" s="278"/>
      <c r="E218" s="286"/>
      <c r="F218" s="267"/>
      <c r="G218" s="288"/>
      <c r="H218" s="267"/>
      <c r="I218" s="267"/>
      <c r="J218" s="288"/>
      <c r="K218" s="267"/>
      <c r="L218" s="267"/>
      <c r="M218" s="288"/>
      <c r="N218" s="288"/>
      <c r="O218" s="267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266"/>
      <c r="B219" s="266"/>
      <c r="C219" s="266"/>
      <c r="D219" s="278"/>
      <c r="E219" s="286"/>
      <c r="F219" s="267"/>
      <c r="G219" s="288"/>
      <c r="H219" s="267"/>
      <c r="I219" s="267"/>
      <c r="J219" s="288"/>
      <c r="K219" s="267"/>
      <c r="L219" s="267"/>
      <c r="M219" s="288"/>
      <c r="N219" s="288"/>
      <c r="O219" s="267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266"/>
      <c r="B220" s="266"/>
      <c r="C220" s="266"/>
      <c r="D220" s="278"/>
      <c r="E220" s="286"/>
      <c r="F220" s="267"/>
      <c r="G220" s="288"/>
      <c r="H220" s="267"/>
      <c r="I220" s="267"/>
      <c r="J220" s="288"/>
      <c r="K220" s="267"/>
      <c r="L220" s="267"/>
      <c r="M220" s="288"/>
      <c r="N220" s="288"/>
      <c r="O220" s="267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266"/>
      <c r="B221" s="266"/>
      <c r="C221" s="266"/>
      <c r="D221" s="278"/>
      <c r="E221" s="286"/>
      <c r="F221" s="267"/>
      <c r="G221" s="288"/>
      <c r="H221" s="267"/>
      <c r="I221" s="267"/>
      <c r="J221" s="288"/>
      <c r="K221" s="267"/>
      <c r="L221" s="267"/>
      <c r="M221" s="288"/>
      <c r="N221" s="288"/>
      <c r="O221" s="267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266"/>
      <c r="B222" s="266"/>
      <c r="C222" s="266"/>
      <c r="D222" s="278"/>
      <c r="E222" s="286"/>
      <c r="F222" s="267"/>
      <c r="G222" s="288"/>
      <c r="H222" s="267"/>
      <c r="I222" s="267"/>
      <c r="J222" s="288"/>
      <c r="K222" s="267"/>
      <c r="L222" s="267"/>
      <c r="M222" s="288"/>
      <c r="N222" s="288"/>
      <c r="O222" s="267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266"/>
      <c r="B223" s="266"/>
      <c r="C223" s="266"/>
      <c r="D223" s="278"/>
      <c r="E223" s="286"/>
      <c r="F223" s="267"/>
      <c r="G223" s="288"/>
      <c r="H223" s="267"/>
      <c r="I223" s="267"/>
      <c r="J223" s="288"/>
      <c r="K223" s="267"/>
      <c r="L223" s="267"/>
      <c r="M223" s="288"/>
      <c r="N223" s="288"/>
      <c r="O223" s="267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266"/>
      <c r="B224" s="266"/>
      <c r="C224" s="266"/>
      <c r="D224" s="278"/>
      <c r="E224" s="286"/>
      <c r="F224" s="267"/>
      <c r="G224" s="288"/>
      <c r="H224" s="267"/>
      <c r="I224" s="267"/>
      <c r="J224" s="288"/>
      <c r="K224" s="267"/>
      <c r="L224" s="267"/>
      <c r="M224" s="288"/>
      <c r="N224" s="288"/>
      <c r="O224" s="267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266"/>
      <c r="B225" s="266"/>
      <c r="C225" s="266"/>
      <c r="D225" s="278"/>
      <c r="E225" s="286"/>
      <c r="F225" s="267"/>
      <c r="G225" s="288"/>
      <c r="H225" s="267"/>
      <c r="I225" s="267"/>
      <c r="J225" s="288"/>
      <c r="K225" s="267"/>
      <c r="L225" s="267"/>
      <c r="M225" s="288"/>
      <c r="N225" s="288"/>
      <c r="O225" s="267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266"/>
      <c r="B226" s="266"/>
      <c r="C226" s="266"/>
      <c r="D226" s="278"/>
      <c r="E226" s="286"/>
      <c r="F226" s="267"/>
      <c r="G226" s="288"/>
      <c r="H226" s="267"/>
      <c r="I226" s="267"/>
      <c r="J226" s="288"/>
      <c r="K226" s="267"/>
      <c r="L226" s="267"/>
      <c r="M226" s="288"/>
      <c r="N226" s="288"/>
      <c r="O226" s="267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266"/>
      <c r="B227" s="266"/>
      <c r="C227" s="266"/>
      <c r="D227" s="278"/>
      <c r="E227" s="286"/>
      <c r="F227" s="267"/>
      <c r="G227" s="288"/>
      <c r="H227" s="267"/>
      <c r="I227" s="267"/>
      <c r="J227" s="288"/>
      <c r="K227" s="267"/>
      <c r="L227" s="267"/>
      <c r="M227" s="288"/>
      <c r="N227" s="288"/>
      <c r="O227" s="267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266"/>
      <c r="B228" s="266"/>
      <c r="C228" s="266"/>
      <c r="D228" s="278"/>
      <c r="E228" s="286"/>
      <c r="F228" s="267"/>
      <c r="G228" s="288"/>
      <c r="H228" s="267"/>
      <c r="I228" s="267"/>
      <c r="J228" s="288"/>
      <c r="K228" s="267"/>
      <c r="L228" s="267"/>
      <c r="M228" s="288"/>
      <c r="N228" s="288"/>
      <c r="O228" s="267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266"/>
      <c r="B229" s="266"/>
      <c r="C229" s="266"/>
      <c r="D229" s="278"/>
      <c r="E229" s="286"/>
      <c r="F229" s="267"/>
      <c r="G229" s="288"/>
      <c r="H229" s="267"/>
      <c r="I229" s="267"/>
      <c r="J229" s="288"/>
      <c r="K229" s="267"/>
      <c r="L229" s="267"/>
      <c r="M229" s="288"/>
      <c r="N229" s="288"/>
      <c r="O229" s="267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266"/>
      <c r="B230" s="266"/>
      <c r="C230" s="266"/>
      <c r="D230" s="278"/>
      <c r="E230" s="286"/>
      <c r="F230" s="267"/>
      <c r="G230" s="288"/>
      <c r="H230" s="267"/>
      <c r="I230" s="267"/>
      <c r="J230" s="288"/>
      <c r="K230" s="267"/>
      <c r="L230" s="267"/>
      <c r="M230" s="288"/>
      <c r="N230" s="288"/>
      <c r="O230" s="267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266"/>
      <c r="B231" s="266"/>
      <c r="C231" s="266"/>
      <c r="D231" s="278"/>
      <c r="E231" s="286"/>
      <c r="F231" s="267"/>
      <c r="G231" s="288"/>
      <c r="H231" s="267"/>
      <c r="I231" s="267"/>
      <c r="J231" s="288"/>
      <c r="K231" s="267"/>
      <c r="L231" s="267"/>
      <c r="M231" s="288"/>
      <c r="N231" s="288"/>
      <c r="O231" s="267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266"/>
      <c r="B232" s="266"/>
      <c r="C232" s="266"/>
      <c r="D232" s="278"/>
      <c r="E232" s="286"/>
      <c r="F232" s="267"/>
      <c r="G232" s="288"/>
      <c r="H232" s="267"/>
      <c r="I232" s="267"/>
      <c r="J232" s="288"/>
      <c r="K232" s="267"/>
      <c r="L232" s="267"/>
      <c r="M232" s="288"/>
      <c r="N232" s="288"/>
      <c r="O232" s="267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266"/>
      <c r="B233" s="266"/>
      <c r="C233" s="266"/>
      <c r="D233" s="278"/>
      <c r="E233" s="286"/>
      <c r="F233" s="267"/>
      <c r="G233" s="288"/>
      <c r="H233" s="267"/>
      <c r="I233" s="267"/>
      <c r="J233" s="288"/>
      <c r="K233" s="267"/>
      <c r="L233" s="267"/>
      <c r="M233" s="288"/>
      <c r="N233" s="288"/>
      <c r="O233" s="267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266"/>
      <c r="B234" s="266"/>
      <c r="C234" s="266"/>
      <c r="D234" s="278"/>
      <c r="E234" s="286"/>
      <c r="F234" s="267"/>
      <c r="G234" s="288"/>
      <c r="H234" s="267"/>
      <c r="I234" s="267"/>
      <c r="J234" s="288"/>
      <c r="K234" s="267"/>
      <c r="L234" s="267"/>
      <c r="M234" s="288"/>
      <c r="N234" s="288"/>
      <c r="O234" s="267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266"/>
      <c r="B235" s="266"/>
      <c r="C235" s="266"/>
      <c r="D235" s="278"/>
      <c r="E235" s="286"/>
      <c r="F235" s="267"/>
      <c r="G235" s="288"/>
      <c r="H235" s="267"/>
      <c r="I235" s="267"/>
      <c r="J235" s="288"/>
      <c r="K235" s="267"/>
      <c r="L235" s="267"/>
      <c r="M235" s="288"/>
      <c r="N235" s="288"/>
      <c r="O235" s="267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266"/>
      <c r="B236" s="266"/>
      <c r="C236" s="266"/>
      <c r="D236" s="278"/>
      <c r="E236" s="286"/>
      <c r="F236" s="267"/>
      <c r="G236" s="288"/>
      <c r="H236" s="267"/>
      <c r="I236" s="267"/>
      <c r="J236" s="288"/>
      <c r="K236" s="267"/>
      <c r="L236" s="267"/>
      <c r="M236" s="288"/>
      <c r="N236" s="288"/>
      <c r="O236" s="267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266"/>
      <c r="B237" s="266"/>
      <c r="C237" s="266"/>
      <c r="D237" s="278"/>
      <c r="E237" s="286"/>
      <c r="F237" s="267"/>
      <c r="G237" s="288"/>
      <c r="H237" s="267"/>
      <c r="I237" s="267"/>
      <c r="J237" s="288"/>
      <c r="K237" s="267"/>
      <c r="L237" s="267"/>
      <c r="M237" s="288"/>
      <c r="N237" s="288"/>
      <c r="O237" s="267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266"/>
      <c r="B238" s="266"/>
      <c r="C238" s="266"/>
      <c r="D238" s="278"/>
      <c r="E238" s="286"/>
      <c r="F238" s="267"/>
      <c r="G238" s="288"/>
      <c r="H238" s="267"/>
      <c r="I238" s="267"/>
      <c r="J238" s="288"/>
      <c r="K238" s="267"/>
      <c r="L238" s="267"/>
      <c r="M238" s="288"/>
      <c r="N238" s="288"/>
      <c r="O238" s="267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266"/>
      <c r="B239" s="266"/>
      <c r="C239" s="266"/>
      <c r="D239" s="278"/>
      <c r="E239" s="286"/>
      <c r="F239" s="267"/>
      <c r="G239" s="288"/>
      <c r="H239" s="267"/>
      <c r="I239" s="267"/>
      <c r="J239" s="288"/>
      <c r="K239" s="267"/>
      <c r="L239" s="267"/>
      <c r="M239" s="288"/>
      <c r="N239" s="288"/>
      <c r="O239" s="267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266"/>
      <c r="B240" s="266"/>
      <c r="C240" s="266"/>
      <c r="D240" s="278"/>
      <c r="E240" s="286"/>
      <c r="F240" s="267"/>
      <c r="G240" s="288"/>
      <c r="H240" s="267"/>
      <c r="I240" s="267"/>
      <c r="J240" s="288"/>
      <c r="K240" s="267"/>
      <c r="L240" s="267"/>
      <c r="M240" s="288"/>
      <c r="N240" s="288"/>
      <c r="O240" s="267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266"/>
      <c r="B241" s="266"/>
      <c r="C241" s="266"/>
      <c r="D241" s="278"/>
      <c r="E241" s="286"/>
      <c r="F241" s="267"/>
      <c r="G241" s="288"/>
      <c r="H241" s="267"/>
      <c r="I241" s="267"/>
      <c r="J241" s="288"/>
      <c r="K241" s="267"/>
      <c r="L241" s="267"/>
      <c r="M241" s="288"/>
      <c r="N241" s="288"/>
      <c r="O241" s="267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266"/>
      <c r="B242" s="266"/>
      <c r="C242" s="266"/>
      <c r="D242" s="278"/>
      <c r="E242" s="286"/>
      <c r="F242" s="267"/>
      <c r="G242" s="288"/>
      <c r="H242" s="267"/>
      <c r="I242" s="267"/>
      <c r="J242" s="288"/>
      <c r="K242" s="267"/>
      <c r="L242" s="267"/>
      <c r="M242" s="288"/>
      <c r="N242" s="288"/>
      <c r="O242" s="267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266"/>
      <c r="B243" s="266"/>
      <c r="C243" s="266"/>
      <c r="D243" s="278"/>
      <c r="E243" s="286"/>
      <c r="F243" s="267"/>
      <c r="G243" s="288"/>
      <c r="H243" s="267"/>
      <c r="I243" s="267"/>
      <c r="J243" s="288"/>
      <c r="K243" s="267"/>
      <c r="L243" s="267"/>
      <c r="M243" s="288"/>
      <c r="N243" s="288"/>
      <c r="O243" s="267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266"/>
      <c r="B244" s="266"/>
      <c r="C244" s="266"/>
      <c r="D244" s="278"/>
      <c r="E244" s="286"/>
      <c r="F244" s="267"/>
      <c r="G244" s="288"/>
      <c r="H244" s="267"/>
      <c r="I244" s="267"/>
      <c r="J244" s="288"/>
      <c r="K244" s="267"/>
      <c r="L244" s="267"/>
      <c r="M244" s="288"/>
      <c r="N244" s="288"/>
      <c r="O244" s="267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266"/>
      <c r="B245" s="266"/>
      <c r="C245" s="266"/>
      <c r="D245" s="278"/>
      <c r="E245" s="286"/>
      <c r="F245" s="267"/>
      <c r="G245" s="288"/>
      <c r="H245" s="267"/>
      <c r="I245" s="267"/>
      <c r="J245" s="288"/>
      <c r="K245" s="267"/>
      <c r="L245" s="267"/>
      <c r="M245" s="288"/>
      <c r="N245" s="288"/>
      <c r="O245" s="267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266"/>
      <c r="B246" s="266"/>
      <c r="C246" s="266"/>
      <c r="D246" s="278"/>
      <c r="E246" s="286"/>
      <c r="F246" s="267"/>
      <c r="G246" s="288"/>
      <c r="H246" s="267"/>
      <c r="I246" s="267"/>
      <c r="J246" s="288"/>
      <c r="K246" s="267"/>
      <c r="L246" s="267"/>
      <c r="M246" s="288"/>
      <c r="N246" s="288"/>
      <c r="O246" s="267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266"/>
      <c r="B247" s="266"/>
      <c r="C247" s="266"/>
      <c r="D247" s="278"/>
      <c r="E247" s="286"/>
      <c r="F247" s="267"/>
      <c r="G247" s="288"/>
      <c r="H247" s="267"/>
      <c r="I247" s="267"/>
      <c r="J247" s="288"/>
      <c r="K247" s="267"/>
      <c r="L247" s="267"/>
      <c r="M247" s="288"/>
      <c r="N247" s="288"/>
      <c r="O247" s="267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266"/>
      <c r="B248" s="266"/>
      <c r="C248" s="266"/>
      <c r="D248" s="278"/>
      <c r="E248" s="286"/>
      <c r="F248" s="267"/>
      <c r="G248" s="288"/>
      <c r="H248" s="267"/>
      <c r="I248" s="267"/>
      <c r="J248" s="288"/>
      <c r="K248" s="267"/>
      <c r="L248" s="267"/>
      <c r="M248" s="288"/>
      <c r="N248" s="288"/>
      <c r="O248" s="267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266"/>
      <c r="B249" s="266"/>
      <c r="C249" s="266"/>
      <c r="D249" s="278"/>
      <c r="E249" s="286"/>
      <c r="F249" s="267"/>
      <c r="G249" s="288"/>
      <c r="H249" s="267"/>
      <c r="I249" s="267"/>
      <c r="J249" s="288"/>
      <c r="K249" s="267"/>
      <c r="L249" s="267"/>
      <c r="M249" s="288"/>
      <c r="N249" s="288"/>
      <c r="O249" s="267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266"/>
      <c r="B250" s="266"/>
      <c r="C250" s="266"/>
      <c r="D250" s="278"/>
      <c r="E250" s="286"/>
      <c r="F250" s="267"/>
      <c r="G250" s="288"/>
      <c r="H250" s="267"/>
      <c r="I250" s="267"/>
      <c r="J250" s="288"/>
      <c r="K250" s="267"/>
      <c r="L250" s="267"/>
      <c r="M250" s="288"/>
      <c r="N250" s="288"/>
      <c r="O250" s="267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266"/>
      <c r="B251" s="266"/>
      <c r="C251" s="266"/>
      <c r="D251" s="278"/>
      <c r="E251" s="286"/>
      <c r="F251" s="267"/>
      <c r="G251" s="288"/>
      <c r="H251" s="267"/>
      <c r="I251" s="267"/>
      <c r="J251" s="288"/>
      <c r="K251" s="267"/>
      <c r="L251" s="267"/>
      <c r="M251" s="288"/>
      <c r="N251" s="288"/>
      <c r="O251" s="267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266"/>
      <c r="B252" s="266"/>
      <c r="C252" s="266"/>
      <c r="D252" s="278"/>
      <c r="E252" s="286"/>
      <c r="F252" s="267"/>
      <c r="G252" s="288"/>
      <c r="H252" s="267"/>
      <c r="I252" s="267"/>
      <c r="J252" s="288"/>
      <c r="K252" s="267"/>
      <c r="L252" s="267"/>
      <c r="M252" s="288"/>
      <c r="N252" s="288"/>
      <c r="O252" s="267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266"/>
      <c r="B253" s="266"/>
      <c r="C253" s="266"/>
      <c r="D253" s="278"/>
      <c r="E253" s="286"/>
      <c r="F253" s="267"/>
      <c r="G253" s="288"/>
      <c r="H253" s="267"/>
      <c r="I253" s="267"/>
      <c r="J253" s="288"/>
      <c r="K253" s="267"/>
      <c r="L253" s="267"/>
      <c r="M253" s="288"/>
      <c r="N253" s="288"/>
      <c r="O253" s="267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266"/>
      <c r="B254" s="266"/>
      <c r="C254" s="266"/>
      <c r="D254" s="278"/>
      <c r="E254" s="286"/>
      <c r="F254" s="267"/>
      <c r="G254" s="288"/>
      <c r="H254" s="267"/>
      <c r="I254" s="267"/>
      <c r="J254" s="288"/>
      <c r="K254" s="267"/>
      <c r="L254" s="267"/>
      <c r="M254" s="288"/>
      <c r="N254" s="288"/>
      <c r="O254" s="267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266"/>
      <c r="B255" s="266"/>
      <c r="C255" s="266"/>
      <c r="D255" s="278"/>
      <c r="E255" s="286"/>
      <c r="F255" s="267"/>
      <c r="G255" s="288"/>
      <c r="H255" s="267"/>
      <c r="I255" s="267"/>
      <c r="J255" s="288"/>
      <c r="K255" s="267"/>
      <c r="L255" s="267"/>
      <c r="M255" s="288"/>
      <c r="N255" s="288"/>
      <c r="O255" s="267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266"/>
      <c r="B256" s="266"/>
      <c r="C256" s="266"/>
      <c r="D256" s="278"/>
      <c r="E256" s="286"/>
      <c r="F256" s="267"/>
      <c r="G256" s="288"/>
      <c r="H256" s="267"/>
      <c r="I256" s="267"/>
      <c r="J256" s="288"/>
      <c r="K256" s="267"/>
      <c r="L256" s="267"/>
      <c r="M256" s="288"/>
      <c r="N256" s="288"/>
      <c r="O256" s="267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266"/>
      <c r="B257" s="266"/>
      <c r="C257" s="266"/>
      <c r="D257" s="278"/>
      <c r="E257" s="286"/>
      <c r="F257" s="267"/>
      <c r="G257" s="288"/>
      <c r="H257" s="267"/>
      <c r="I257" s="267"/>
      <c r="J257" s="288"/>
      <c r="K257" s="267"/>
      <c r="L257" s="267"/>
      <c r="M257" s="288"/>
      <c r="N257" s="288"/>
      <c r="O257" s="267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266"/>
      <c r="B258" s="266"/>
      <c r="C258" s="266"/>
      <c r="D258" s="278"/>
      <c r="E258" s="286"/>
      <c r="F258" s="267"/>
      <c r="G258" s="288"/>
      <c r="H258" s="267"/>
      <c r="I258" s="267"/>
      <c r="J258" s="288"/>
      <c r="K258" s="267"/>
      <c r="L258" s="267"/>
      <c r="M258" s="288"/>
      <c r="N258" s="288"/>
      <c r="O258" s="267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266"/>
      <c r="B259" s="266"/>
      <c r="C259" s="266"/>
      <c r="D259" s="278"/>
      <c r="E259" s="286"/>
      <c r="F259" s="267"/>
      <c r="G259" s="288"/>
      <c r="H259" s="267"/>
      <c r="I259" s="267"/>
      <c r="J259" s="288"/>
      <c r="K259" s="267"/>
      <c r="L259" s="267"/>
      <c r="M259" s="288"/>
      <c r="N259" s="288"/>
      <c r="O259" s="267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266"/>
      <c r="B260" s="266"/>
      <c r="C260" s="266"/>
      <c r="D260" s="278"/>
      <c r="E260" s="286"/>
      <c r="F260" s="267"/>
      <c r="G260" s="288"/>
      <c r="H260" s="267"/>
      <c r="I260" s="267"/>
      <c r="J260" s="288"/>
      <c r="K260" s="267"/>
      <c r="L260" s="267"/>
      <c r="M260" s="288"/>
      <c r="N260" s="288"/>
      <c r="O260" s="267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266"/>
      <c r="B261" s="266"/>
      <c r="C261" s="266"/>
      <c r="D261" s="278"/>
      <c r="E261" s="286"/>
      <c r="F261" s="267"/>
      <c r="G261" s="288"/>
      <c r="H261" s="267"/>
      <c r="I261" s="267"/>
      <c r="J261" s="288"/>
      <c r="K261" s="267"/>
      <c r="L261" s="267"/>
      <c r="M261" s="288"/>
      <c r="N261" s="288"/>
      <c r="O261" s="267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266"/>
      <c r="B262" s="266"/>
      <c r="C262" s="266"/>
      <c r="D262" s="278"/>
      <c r="E262" s="286"/>
      <c r="F262" s="267"/>
      <c r="G262" s="288"/>
      <c r="H262" s="267"/>
      <c r="I262" s="267"/>
      <c r="J262" s="288"/>
      <c r="K262" s="267"/>
      <c r="L262" s="267"/>
      <c r="M262" s="288"/>
      <c r="N262" s="288"/>
      <c r="O262" s="267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266"/>
      <c r="B263" s="266"/>
      <c r="C263" s="266"/>
      <c r="D263" s="278"/>
      <c r="E263" s="286"/>
      <c r="F263" s="267"/>
      <c r="G263" s="288"/>
      <c r="H263" s="267"/>
      <c r="I263" s="267"/>
      <c r="J263" s="288"/>
      <c r="K263" s="267"/>
      <c r="L263" s="267"/>
      <c r="M263" s="288"/>
      <c r="N263" s="288"/>
      <c r="O263" s="267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266"/>
      <c r="B264" s="266"/>
      <c r="C264" s="266"/>
      <c r="D264" s="278"/>
      <c r="E264" s="286"/>
      <c r="F264" s="267"/>
      <c r="G264" s="288"/>
      <c r="H264" s="267"/>
      <c r="I264" s="267"/>
      <c r="J264" s="288"/>
      <c r="K264" s="267"/>
      <c r="L264" s="267"/>
      <c r="M264" s="288"/>
      <c r="N264" s="288"/>
      <c r="O264" s="267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266"/>
      <c r="B265" s="266"/>
      <c r="C265" s="266"/>
      <c r="D265" s="278"/>
      <c r="E265" s="286"/>
      <c r="F265" s="267"/>
      <c r="G265" s="288"/>
      <c r="H265" s="267"/>
      <c r="I265" s="267"/>
      <c r="J265" s="288"/>
      <c r="K265" s="267"/>
      <c r="L265" s="267"/>
      <c r="M265" s="288"/>
      <c r="N265" s="288"/>
      <c r="O265" s="267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266"/>
      <c r="B266" s="266"/>
      <c r="C266" s="266"/>
      <c r="D266" s="278"/>
      <c r="E266" s="286"/>
      <c r="F266" s="267"/>
      <c r="G266" s="288"/>
      <c r="H266" s="267"/>
      <c r="I266" s="267"/>
      <c r="J266" s="288"/>
      <c r="K266" s="267"/>
      <c r="L266" s="267"/>
      <c r="M266" s="288"/>
      <c r="N266" s="288"/>
      <c r="O266" s="267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266"/>
      <c r="B267" s="266"/>
      <c r="C267" s="266"/>
      <c r="D267" s="278"/>
      <c r="E267" s="286"/>
      <c r="F267" s="267"/>
      <c r="G267" s="288"/>
      <c r="H267" s="267"/>
      <c r="I267" s="267"/>
      <c r="J267" s="288"/>
      <c r="K267" s="267"/>
      <c r="L267" s="267"/>
      <c r="M267" s="288"/>
      <c r="N267" s="288"/>
      <c r="O267" s="267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266"/>
      <c r="B268" s="266"/>
      <c r="C268" s="266"/>
      <c r="D268" s="278"/>
      <c r="E268" s="286"/>
      <c r="F268" s="267"/>
      <c r="G268" s="288"/>
      <c r="H268" s="267"/>
      <c r="I268" s="267"/>
      <c r="J268" s="288"/>
      <c r="K268" s="267"/>
      <c r="L268" s="267"/>
      <c r="M268" s="288"/>
      <c r="N268" s="288"/>
      <c r="O268" s="267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266"/>
      <c r="B269" s="266"/>
      <c r="C269" s="266"/>
      <c r="D269" s="278"/>
      <c r="E269" s="286"/>
      <c r="F269" s="267"/>
      <c r="G269" s="288"/>
      <c r="H269" s="267"/>
      <c r="I269" s="267"/>
      <c r="J269" s="288"/>
      <c r="K269" s="267"/>
      <c r="L269" s="267"/>
      <c r="M269" s="288"/>
      <c r="N269" s="288"/>
      <c r="O269" s="267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266"/>
      <c r="B270" s="266"/>
      <c r="C270" s="266"/>
      <c r="D270" s="278"/>
      <c r="E270" s="286"/>
      <c r="F270" s="267"/>
      <c r="G270" s="288"/>
      <c r="H270" s="267"/>
      <c r="I270" s="267"/>
      <c r="J270" s="288"/>
      <c r="K270" s="267"/>
      <c r="L270" s="267"/>
      <c r="M270" s="288"/>
      <c r="N270" s="288"/>
      <c r="O270" s="267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266"/>
      <c r="B271" s="266"/>
      <c r="C271" s="266"/>
      <c r="D271" s="278"/>
      <c r="E271" s="286"/>
      <c r="F271" s="267"/>
      <c r="G271" s="288"/>
      <c r="H271" s="267"/>
      <c r="I271" s="267"/>
      <c r="J271" s="288"/>
      <c r="K271" s="267"/>
      <c r="L271" s="267"/>
      <c r="M271" s="288"/>
      <c r="N271" s="288"/>
      <c r="O271" s="267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266"/>
      <c r="B272" s="266"/>
      <c r="C272" s="266"/>
      <c r="D272" s="278"/>
      <c r="E272" s="286"/>
      <c r="F272" s="267"/>
      <c r="G272" s="288"/>
      <c r="H272" s="267"/>
      <c r="I272" s="267"/>
      <c r="J272" s="288"/>
      <c r="K272" s="267"/>
      <c r="L272" s="267"/>
      <c r="M272" s="288"/>
      <c r="N272" s="288"/>
      <c r="O272" s="267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266"/>
      <c r="B273" s="266"/>
      <c r="C273" s="266"/>
      <c r="D273" s="278"/>
      <c r="E273" s="286"/>
      <c r="F273" s="267"/>
      <c r="G273" s="288"/>
      <c r="H273" s="267"/>
      <c r="I273" s="267"/>
      <c r="J273" s="288"/>
      <c r="K273" s="267"/>
      <c r="L273" s="267"/>
      <c r="M273" s="288"/>
      <c r="N273" s="288"/>
      <c r="O273" s="267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266"/>
      <c r="B274" s="266"/>
      <c r="C274" s="266"/>
      <c r="D274" s="278"/>
      <c r="E274" s="286"/>
      <c r="F274" s="267"/>
      <c r="G274" s="288"/>
      <c r="H274" s="267"/>
      <c r="I274" s="267"/>
      <c r="J274" s="288"/>
      <c r="K274" s="267"/>
      <c r="L274" s="267"/>
      <c r="M274" s="288"/>
      <c r="N274" s="288"/>
      <c r="O274" s="267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266"/>
      <c r="B275" s="266"/>
      <c r="C275" s="266"/>
      <c r="D275" s="278"/>
      <c r="E275" s="286"/>
      <c r="F275" s="267"/>
      <c r="G275" s="288"/>
      <c r="H275" s="267"/>
      <c r="I275" s="267"/>
      <c r="J275" s="288"/>
      <c r="K275" s="267"/>
      <c r="L275" s="267"/>
      <c r="M275" s="288"/>
      <c r="N275" s="288"/>
      <c r="O275" s="267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266"/>
      <c r="B276" s="266"/>
      <c r="C276" s="266"/>
      <c r="D276" s="278"/>
      <c r="E276" s="286"/>
      <c r="F276" s="267"/>
      <c r="G276" s="288"/>
      <c r="H276" s="267"/>
      <c r="I276" s="267"/>
      <c r="J276" s="288"/>
      <c r="K276" s="267"/>
      <c r="L276" s="267"/>
      <c r="M276" s="288"/>
      <c r="N276" s="288"/>
      <c r="O276" s="267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266"/>
      <c r="B277" s="266"/>
      <c r="C277" s="266"/>
      <c r="D277" s="278"/>
      <c r="E277" s="286"/>
      <c r="F277" s="267"/>
      <c r="G277" s="288"/>
      <c r="H277" s="267"/>
      <c r="I277" s="267"/>
      <c r="J277" s="288"/>
      <c r="K277" s="267"/>
      <c r="L277" s="267"/>
      <c r="M277" s="288"/>
      <c r="N277" s="288"/>
      <c r="O277" s="267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266"/>
      <c r="B278" s="266"/>
      <c r="C278" s="266"/>
      <c r="D278" s="278"/>
      <c r="E278" s="286"/>
      <c r="F278" s="267"/>
      <c r="G278" s="288"/>
      <c r="H278" s="267"/>
      <c r="I278" s="267"/>
      <c r="J278" s="288"/>
      <c r="K278" s="267"/>
      <c r="L278" s="267"/>
      <c r="M278" s="288"/>
      <c r="N278" s="288"/>
      <c r="O278" s="267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266"/>
      <c r="B279" s="266"/>
      <c r="C279" s="266"/>
      <c r="D279" s="278"/>
      <c r="E279" s="286"/>
      <c r="F279" s="267"/>
      <c r="G279" s="288"/>
      <c r="H279" s="267"/>
      <c r="I279" s="267"/>
      <c r="J279" s="288"/>
      <c r="K279" s="267"/>
      <c r="L279" s="267"/>
      <c r="M279" s="288"/>
      <c r="N279" s="288"/>
      <c r="O279" s="267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266"/>
      <c r="B280" s="266"/>
      <c r="C280" s="266"/>
      <c r="D280" s="278"/>
      <c r="E280" s="286"/>
      <c r="F280" s="267"/>
      <c r="G280" s="288"/>
      <c r="H280" s="267"/>
      <c r="I280" s="267"/>
      <c r="J280" s="288"/>
      <c r="K280" s="267"/>
      <c r="L280" s="267"/>
      <c r="M280" s="288"/>
      <c r="N280" s="288"/>
      <c r="O280" s="267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266"/>
      <c r="B281" s="266"/>
      <c r="C281" s="266"/>
      <c r="D281" s="278"/>
      <c r="E281" s="286"/>
      <c r="F281" s="267"/>
      <c r="G281" s="288"/>
      <c r="H281" s="267"/>
      <c r="I281" s="267"/>
      <c r="J281" s="288"/>
      <c r="K281" s="267"/>
      <c r="L281" s="267"/>
      <c r="M281" s="288"/>
      <c r="N281" s="288"/>
      <c r="O281" s="267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266"/>
      <c r="B282" s="266"/>
      <c r="C282" s="266"/>
      <c r="D282" s="278"/>
      <c r="E282" s="286"/>
      <c r="F282" s="267"/>
      <c r="G282" s="288"/>
      <c r="H282" s="267"/>
      <c r="I282" s="267"/>
      <c r="J282" s="288"/>
      <c r="K282" s="267"/>
      <c r="L282" s="267"/>
      <c r="M282" s="288"/>
      <c r="N282" s="288"/>
      <c r="O282" s="267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266"/>
      <c r="B283" s="266"/>
      <c r="C283" s="266"/>
      <c r="D283" s="278"/>
      <c r="E283" s="286"/>
      <c r="F283" s="267"/>
      <c r="G283" s="288"/>
      <c r="H283" s="267"/>
      <c r="I283" s="267"/>
      <c r="J283" s="288"/>
      <c r="K283" s="267"/>
      <c r="L283" s="267"/>
      <c r="M283" s="288"/>
      <c r="N283" s="288"/>
      <c r="O283" s="267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266"/>
      <c r="B284" s="266"/>
      <c r="C284" s="266"/>
      <c r="D284" s="278"/>
      <c r="E284" s="286"/>
      <c r="F284" s="267"/>
      <c r="G284" s="288"/>
      <c r="H284" s="267"/>
      <c r="I284" s="267"/>
      <c r="J284" s="288"/>
      <c r="K284" s="267"/>
      <c r="L284" s="267"/>
      <c r="M284" s="288"/>
      <c r="N284" s="288"/>
      <c r="O284" s="267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266"/>
      <c r="B285" s="266"/>
      <c r="C285" s="266"/>
      <c r="D285" s="278"/>
      <c r="E285" s="286"/>
      <c r="F285" s="267"/>
      <c r="G285" s="288"/>
      <c r="H285" s="267"/>
      <c r="I285" s="267"/>
      <c r="J285" s="288"/>
      <c r="K285" s="267"/>
      <c r="L285" s="267"/>
      <c r="M285" s="288"/>
      <c r="N285" s="288"/>
      <c r="O285" s="267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266"/>
      <c r="B286" s="266"/>
      <c r="C286" s="266"/>
      <c r="D286" s="278"/>
      <c r="E286" s="286"/>
      <c r="F286" s="267"/>
      <c r="G286" s="288"/>
      <c r="H286" s="267"/>
      <c r="I286" s="267"/>
      <c r="J286" s="288"/>
      <c r="K286" s="267"/>
      <c r="L286" s="267"/>
      <c r="M286" s="288"/>
      <c r="N286" s="288"/>
      <c r="O286" s="267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266"/>
      <c r="B287" s="266"/>
      <c r="C287" s="266"/>
      <c r="D287" s="278"/>
      <c r="E287" s="286"/>
      <c r="F287" s="267"/>
      <c r="G287" s="288"/>
      <c r="H287" s="267"/>
      <c r="I287" s="267"/>
      <c r="J287" s="288"/>
      <c r="K287" s="267"/>
      <c r="L287" s="267"/>
      <c r="M287" s="288"/>
      <c r="N287" s="288"/>
      <c r="O287" s="267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266"/>
      <c r="B288" s="266"/>
      <c r="C288" s="266"/>
      <c r="D288" s="278"/>
      <c r="E288" s="286"/>
      <c r="F288" s="267"/>
      <c r="G288" s="288"/>
      <c r="H288" s="267"/>
      <c r="I288" s="267"/>
      <c r="J288" s="288"/>
      <c r="K288" s="267"/>
      <c r="L288" s="267"/>
      <c r="M288" s="288"/>
      <c r="N288" s="288"/>
      <c r="O288" s="267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266"/>
      <c r="B289" s="266"/>
      <c r="C289" s="266"/>
      <c r="D289" s="278"/>
      <c r="E289" s="286"/>
      <c r="F289" s="267"/>
      <c r="G289" s="288"/>
      <c r="H289" s="267"/>
      <c r="I289" s="267"/>
      <c r="J289" s="288"/>
      <c r="K289" s="267"/>
      <c r="L289" s="267"/>
      <c r="M289" s="288"/>
      <c r="N289" s="288"/>
      <c r="O289" s="267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266"/>
      <c r="B290" s="266"/>
      <c r="C290" s="266"/>
      <c r="D290" s="278"/>
      <c r="E290" s="286"/>
      <c r="F290" s="267"/>
      <c r="G290" s="288"/>
      <c r="H290" s="267"/>
      <c r="I290" s="267"/>
      <c r="J290" s="288"/>
      <c r="K290" s="267"/>
      <c r="L290" s="267"/>
      <c r="M290" s="288"/>
      <c r="N290" s="288"/>
      <c r="O290" s="267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266"/>
      <c r="B291" s="266"/>
      <c r="C291" s="266"/>
      <c r="D291" s="278"/>
      <c r="E291" s="286"/>
      <c r="F291" s="267"/>
      <c r="G291" s="288"/>
      <c r="H291" s="267"/>
      <c r="I291" s="267"/>
      <c r="J291" s="288"/>
      <c r="K291" s="267"/>
      <c r="L291" s="267"/>
      <c r="M291" s="288"/>
      <c r="N291" s="288"/>
      <c r="O291" s="267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266"/>
      <c r="B292" s="266"/>
      <c r="C292" s="266"/>
      <c r="D292" s="278"/>
      <c r="E292" s="286"/>
      <c r="F292" s="267"/>
      <c r="G292" s="288"/>
      <c r="H292" s="267"/>
      <c r="I292" s="267"/>
      <c r="J292" s="288"/>
      <c r="K292" s="267"/>
      <c r="L292" s="267"/>
      <c r="M292" s="288"/>
      <c r="N292" s="288"/>
      <c r="O292" s="267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266"/>
      <c r="B293" s="266"/>
      <c r="C293" s="266"/>
      <c r="D293" s="278"/>
      <c r="E293" s="286"/>
      <c r="F293" s="267"/>
      <c r="G293" s="288"/>
      <c r="H293" s="267"/>
      <c r="I293" s="267"/>
      <c r="J293" s="288"/>
      <c r="K293" s="267"/>
      <c r="L293" s="267"/>
      <c r="M293" s="288"/>
      <c r="N293" s="288"/>
      <c r="O293" s="267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266"/>
      <c r="B294" s="266"/>
      <c r="C294" s="266"/>
      <c r="D294" s="278"/>
      <c r="E294" s="286"/>
      <c r="F294" s="267"/>
      <c r="G294" s="288"/>
      <c r="H294" s="267"/>
      <c r="I294" s="267"/>
      <c r="J294" s="288"/>
      <c r="K294" s="267"/>
      <c r="L294" s="267"/>
      <c r="M294" s="288"/>
      <c r="N294" s="288"/>
      <c r="O294" s="267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266"/>
      <c r="B295" s="266"/>
      <c r="C295" s="266"/>
      <c r="D295" s="278"/>
      <c r="E295" s="286"/>
      <c r="F295" s="267"/>
      <c r="G295" s="288"/>
      <c r="H295" s="267"/>
      <c r="I295" s="267"/>
      <c r="J295" s="288"/>
      <c r="K295" s="267"/>
      <c r="L295" s="267"/>
      <c r="M295" s="288"/>
      <c r="N295" s="288"/>
      <c r="O295" s="267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266"/>
      <c r="B296" s="266"/>
      <c r="C296" s="266"/>
      <c r="D296" s="278"/>
      <c r="E296" s="286"/>
      <c r="F296" s="267"/>
      <c r="G296" s="288"/>
      <c r="H296" s="267"/>
      <c r="I296" s="267"/>
      <c r="J296" s="288"/>
      <c r="K296" s="267"/>
      <c r="L296" s="267"/>
      <c r="M296" s="288"/>
      <c r="N296" s="288"/>
      <c r="O296" s="267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266"/>
      <c r="B297" s="266"/>
      <c r="C297" s="266"/>
      <c r="D297" s="278"/>
      <c r="E297" s="286"/>
      <c r="F297" s="267"/>
      <c r="G297" s="288"/>
      <c r="H297" s="267"/>
      <c r="I297" s="267"/>
      <c r="J297" s="288"/>
      <c r="K297" s="267"/>
      <c r="L297" s="267"/>
      <c r="M297" s="288"/>
      <c r="N297" s="288"/>
      <c r="O297" s="267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266"/>
      <c r="B298" s="266"/>
      <c r="C298" s="266"/>
      <c r="D298" s="278"/>
      <c r="E298" s="286"/>
      <c r="F298" s="267"/>
      <c r="G298" s="288"/>
      <c r="H298" s="267"/>
      <c r="I298" s="267"/>
      <c r="J298" s="288"/>
      <c r="K298" s="267"/>
      <c r="L298" s="267"/>
      <c r="M298" s="288"/>
      <c r="N298" s="288"/>
      <c r="O298" s="267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266"/>
      <c r="B299" s="266"/>
      <c r="C299" s="266"/>
      <c r="D299" s="278"/>
      <c r="E299" s="286"/>
      <c r="F299" s="267"/>
      <c r="G299" s="288"/>
      <c r="H299" s="267"/>
      <c r="I299" s="267"/>
      <c r="J299" s="288"/>
      <c r="K299" s="267"/>
      <c r="L299" s="267"/>
      <c r="M299" s="288"/>
      <c r="N299" s="288"/>
      <c r="O299" s="267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266"/>
      <c r="B300" s="266"/>
      <c r="C300" s="266"/>
      <c r="D300" s="278"/>
      <c r="E300" s="286"/>
      <c r="F300" s="267"/>
      <c r="G300" s="288"/>
      <c r="H300" s="267"/>
      <c r="I300" s="267"/>
      <c r="J300" s="288"/>
      <c r="K300" s="267"/>
      <c r="L300" s="267"/>
      <c r="M300" s="288"/>
      <c r="N300" s="288"/>
      <c r="O300" s="267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266"/>
      <c r="B301" s="266"/>
      <c r="C301" s="266"/>
      <c r="D301" s="278"/>
      <c r="E301" s="286"/>
      <c r="F301" s="267"/>
      <c r="G301" s="288"/>
      <c r="H301" s="267"/>
      <c r="I301" s="267"/>
      <c r="J301" s="288"/>
      <c r="K301" s="267"/>
      <c r="L301" s="267"/>
      <c r="M301" s="288"/>
      <c r="N301" s="288"/>
      <c r="O301" s="267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266"/>
      <c r="B302" s="266"/>
      <c r="C302" s="266"/>
      <c r="D302" s="278"/>
      <c r="E302" s="286"/>
      <c r="F302" s="267"/>
      <c r="G302" s="288"/>
      <c r="H302" s="267"/>
      <c r="I302" s="267"/>
      <c r="J302" s="288"/>
      <c r="K302" s="267"/>
      <c r="L302" s="267"/>
      <c r="M302" s="288"/>
      <c r="N302" s="288"/>
      <c r="O302" s="267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266"/>
      <c r="B303" s="266"/>
      <c r="C303" s="266"/>
      <c r="D303" s="278"/>
      <c r="E303" s="286"/>
      <c r="F303" s="267"/>
      <c r="G303" s="288"/>
      <c r="H303" s="267"/>
      <c r="I303" s="267"/>
      <c r="J303" s="288"/>
      <c r="K303" s="267"/>
      <c r="L303" s="267"/>
      <c r="M303" s="288"/>
      <c r="N303" s="288"/>
      <c r="O303" s="267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266"/>
      <c r="B304" s="266"/>
      <c r="C304" s="266"/>
      <c r="D304" s="278"/>
      <c r="E304" s="286"/>
      <c r="F304" s="267"/>
      <c r="G304" s="288"/>
      <c r="H304" s="267"/>
      <c r="I304" s="267"/>
      <c r="J304" s="288"/>
      <c r="K304" s="267"/>
      <c r="L304" s="267"/>
      <c r="M304" s="288"/>
      <c r="N304" s="288"/>
      <c r="O304" s="267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266"/>
      <c r="B305" s="266"/>
      <c r="C305" s="266"/>
      <c r="D305" s="278"/>
      <c r="E305" s="286"/>
      <c r="F305" s="267"/>
      <c r="G305" s="288"/>
      <c r="H305" s="267"/>
      <c r="I305" s="267"/>
      <c r="J305" s="288"/>
      <c r="K305" s="267"/>
      <c r="L305" s="267"/>
      <c r="M305" s="288"/>
      <c r="N305" s="288"/>
      <c r="O305" s="267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266"/>
      <c r="B306" s="266"/>
      <c r="C306" s="266"/>
      <c r="D306" s="278"/>
      <c r="E306" s="286"/>
      <c r="F306" s="267"/>
      <c r="G306" s="288"/>
      <c r="H306" s="267"/>
      <c r="I306" s="267"/>
      <c r="J306" s="288"/>
      <c r="K306" s="267"/>
      <c r="L306" s="267"/>
      <c r="M306" s="288"/>
      <c r="N306" s="288"/>
      <c r="O306" s="267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266"/>
      <c r="B307" s="266"/>
      <c r="C307" s="266"/>
      <c r="D307" s="278"/>
      <c r="E307" s="286"/>
      <c r="F307" s="267"/>
      <c r="G307" s="288"/>
      <c r="H307" s="267"/>
      <c r="I307" s="267"/>
      <c r="J307" s="288"/>
      <c r="K307" s="267"/>
      <c r="L307" s="267"/>
      <c r="M307" s="288"/>
      <c r="N307" s="288"/>
      <c r="O307" s="267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266"/>
      <c r="B308" s="266"/>
      <c r="C308" s="266"/>
      <c r="D308" s="278"/>
      <c r="E308" s="286"/>
      <c r="F308" s="267"/>
      <c r="G308" s="288"/>
      <c r="H308" s="267"/>
      <c r="I308" s="267"/>
      <c r="J308" s="288"/>
      <c r="K308" s="267"/>
      <c r="L308" s="267"/>
      <c r="M308" s="288"/>
      <c r="N308" s="288"/>
      <c r="O308" s="267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266"/>
      <c r="B309" s="266"/>
      <c r="C309" s="266"/>
      <c r="D309" s="278"/>
      <c r="E309" s="286"/>
      <c r="F309" s="267"/>
      <c r="G309" s="288"/>
      <c r="H309" s="267"/>
      <c r="I309" s="267"/>
      <c r="J309" s="288"/>
      <c r="K309" s="267"/>
      <c r="L309" s="267"/>
      <c r="M309" s="288"/>
      <c r="N309" s="288"/>
      <c r="O309" s="267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266"/>
      <c r="B310" s="266"/>
      <c r="C310" s="266"/>
      <c r="D310" s="278"/>
      <c r="E310" s="286"/>
      <c r="F310" s="267"/>
      <c r="G310" s="288"/>
      <c r="H310" s="267"/>
      <c r="I310" s="267"/>
      <c r="J310" s="288"/>
      <c r="K310" s="267"/>
      <c r="L310" s="267"/>
      <c r="M310" s="288"/>
      <c r="N310" s="288"/>
      <c r="O310" s="267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266"/>
      <c r="B311" s="266"/>
      <c r="C311" s="266"/>
      <c r="D311" s="278"/>
      <c r="E311" s="286"/>
      <c r="F311" s="267"/>
      <c r="G311" s="288"/>
      <c r="H311" s="267"/>
      <c r="I311" s="267"/>
      <c r="J311" s="288"/>
      <c r="K311" s="267"/>
      <c r="L311" s="267"/>
      <c r="M311" s="288"/>
      <c r="N311" s="288"/>
      <c r="O311" s="267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266"/>
      <c r="B312" s="266"/>
      <c r="C312" s="266"/>
      <c r="D312" s="278"/>
      <c r="E312" s="286"/>
      <c r="F312" s="267"/>
      <c r="G312" s="288"/>
      <c r="H312" s="267"/>
      <c r="I312" s="267"/>
      <c r="J312" s="288"/>
      <c r="K312" s="267"/>
      <c r="L312" s="267"/>
      <c r="M312" s="288"/>
      <c r="N312" s="288"/>
      <c r="O312" s="267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266"/>
      <c r="B313" s="266"/>
      <c r="C313" s="266"/>
      <c r="D313" s="278"/>
      <c r="E313" s="286"/>
      <c r="F313" s="267"/>
      <c r="G313" s="288"/>
      <c r="H313" s="267"/>
      <c r="I313" s="267"/>
      <c r="J313" s="288"/>
      <c r="K313" s="267"/>
      <c r="L313" s="267"/>
      <c r="M313" s="288"/>
      <c r="N313" s="288"/>
      <c r="O313" s="267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266"/>
      <c r="B314" s="266"/>
      <c r="C314" s="266"/>
      <c r="D314" s="278"/>
      <c r="E314" s="286"/>
      <c r="F314" s="267"/>
      <c r="G314" s="288"/>
      <c r="H314" s="267"/>
      <c r="I314" s="267"/>
      <c r="J314" s="288"/>
      <c r="K314" s="267"/>
      <c r="L314" s="267"/>
      <c r="M314" s="288"/>
      <c r="N314" s="288"/>
      <c r="O314" s="267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266"/>
      <c r="B315" s="266"/>
      <c r="C315" s="266"/>
      <c r="D315" s="278"/>
      <c r="E315" s="286"/>
      <c r="F315" s="267"/>
      <c r="G315" s="288"/>
      <c r="H315" s="267"/>
      <c r="I315" s="267"/>
      <c r="J315" s="288"/>
      <c r="K315" s="267"/>
      <c r="L315" s="267"/>
      <c r="M315" s="288"/>
      <c r="N315" s="288"/>
      <c r="O315" s="267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266"/>
      <c r="B316" s="266"/>
      <c r="C316" s="266"/>
      <c r="D316" s="278"/>
      <c r="E316" s="286"/>
      <c r="F316" s="267"/>
      <c r="G316" s="288"/>
      <c r="H316" s="267"/>
      <c r="I316" s="267"/>
      <c r="J316" s="288"/>
      <c r="K316" s="267"/>
      <c r="L316" s="267"/>
      <c r="M316" s="288"/>
      <c r="N316" s="288"/>
      <c r="O316" s="267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266"/>
      <c r="B317" s="266"/>
      <c r="C317" s="266"/>
      <c r="D317" s="278"/>
      <c r="E317" s="286"/>
      <c r="F317" s="267"/>
      <c r="G317" s="288"/>
      <c r="H317" s="267"/>
      <c r="I317" s="267"/>
      <c r="J317" s="288"/>
      <c r="K317" s="267"/>
      <c r="L317" s="267"/>
      <c r="M317" s="288"/>
      <c r="N317" s="288"/>
      <c r="O317" s="267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266"/>
      <c r="B318" s="266"/>
      <c r="C318" s="266"/>
      <c r="D318" s="278"/>
      <c r="E318" s="286"/>
      <c r="F318" s="267"/>
      <c r="G318" s="288"/>
      <c r="H318" s="267"/>
      <c r="I318" s="267"/>
      <c r="J318" s="288"/>
      <c r="K318" s="267"/>
      <c r="L318" s="267"/>
      <c r="M318" s="288"/>
      <c r="N318" s="288"/>
      <c r="O318" s="267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266"/>
      <c r="B319" s="266"/>
      <c r="C319" s="266"/>
      <c r="D319" s="278"/>
      <c r="E319" s="286"/>
      <c r="F319" s="267"/>
      <c r="G319" s="288"/>
      <c r="H319" s="267"/>
      <c r="I319" s="267"/>
      <c r="J319" s="288"/>
      <c r="K319" s="267"/>
      <c r="L319" s="267"/>
      <c r="M319" s="288"/>
      <c r="N319" s="288"/>
      <c r="O319" s="267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  <c r="BK319" s="4"/>
      <c r="BL319" s="4"/>
    </row>
    <row r="320" spans="1:64" x14ac:dyDescent="0.3">
      <c r="A320" s="266"/>
      <c r="B320" s="266"/>
      <c r="C320" s="266"/>
      <c r="D320" s="278"/>
      <c r="E320" s="286"/>
      <c r="F320" s="267"/>
      <c r="G320" s="288"/>
      <c r="H320" s="267"/>
      <c r="I320" s="267"/>
      <c r="J320" s="288"/>
      <c r="K320" s="267"/>
      <c r="L320" s="267"/>
      <c r="M320" s="288"/>
      <c r="N320" s="288"/>
      <c r="O320" s="267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  <c r="BK320" s="4"/>
      <c r="BL320" s="4"/>
    </row>
    <row r="321" spans="1:64" x14ac:dyDescent="0.3">
      <c r="A321" s="266"/>
      <c r="B321" s="266"/>
      <c r="C321" s="266"/>
      <c r="D321" s="278"/>
      <c r="E321" s="286"/>
      <c r="F321" s="267"/>
      <c r="G321" s="288"/>
      <c r="H321" s="267"/>
      <c r="I321" s="267"/>
      <c r="J321" s="288"/>
      <c r="K321" s="267"/>
      <c r="L321" s="267"/>
      <c r="M321" s="288"/>
      <c r="N321" s="288"/>
      <c r="O321" s="267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  <c r="BK321" s="4"/>
      <c r="BL321" s="4"/>
    </row>
    <row r="322" spans="1:64" x14ac:dyDescent="0.3">
      <c r="A322" s="266"/>
      <c r="B322" s="266"/>
      <c r="C322" s="266"/>
      <c r="D322" s="278"/>
      <c r="E322" s="286"/>
      <c r="F322" s="267"/>
      <c r="G322" s="288"/>
      <c r="H322" s="267"/>
      <c r="I322" s="267"/>
      <c r="J322" s="288"/>
      <c r="K322" s="267"/>
      <c r="L322" s="267"/>
      <c r="M322" s="288"/>
      <c r="N322" s="288"/>
      <c r="O322" s="267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  <c r="BK322" s="4"/>
      <c r="BL322" s="4"/>
    </row>
    <row r="323" spans="1:64" x14ac:dyDescent="0.3">
      <c r="A323" s="266"/>
      <c r="B323" s="266"/>
      <c r="C323" s="266"/>
      <c r="D323" s="278"/>
      <c r="E323" s="286"/>
      <c r="F323" s="267"/>
      <c r="G323" s="288"/>
      <c r="H323" s="267"/>
      <c r="I323" s="267"/>
      <c r="J323" s="288"/>
      <c r="K323" s="267"/>
      <c r="L323" s="267"/>
      <c r="M323" s="288"/>
      <c r="N323" s="288"/>
      <c r="O323" s="267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  <c r="BK323" s="4"/>
      <c r="BL323" s="4"/>
    </row>
    <row r="324" spans="1:64" x14ac:dyDescent="0.3">
      <c r="A324" s="266"/>
      <c r="B324" s="266"/>
      <c r="C324" s="266"/>
      <c r="D324" s="278"/>
      <c r="E324" s="286"/>
      <c r="F324" s="267"/>
      <c r="G324" s="288"/>
      <c r="H324" s="267"/>
      <c r="I324" s="267"/>
      <c r="J324" s="288"/>
      <c r="K324" s="267"/>
      <c r="L324" s="267"/>
      <c r="M324" s="288"/>
      <c r="N324" s="288"/>
      <c r="O324" s="267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  <c r="BK324" s="4"/>
      <c r="BL324" s="4"/>
    </row>
    <row r="325" spans="1:64" x14ac:dyDescent="0.3">
      <c r="A325" s="266"/>
      <c r="B325" s="266"/>
      <c r="C325" s="266"/>
      <c r="D325" s="278"/>
      <c r="E325" s="286"/>
      <c r="F325" s="267"/>
      <c r="G325" s="288"/>
      <c r="H325" s="267"/>
      <c r="I325" s="267"/>
      <c r="J325" s="288"/>
      <c r="K325" s="267"/>
      <c r="L325" s="267"/>
      <c r="M325" s="288"/>
      <c r="N325" s="288"/>
      <c r="O325" s="267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  <c r="BK325" s="4"/>
      <c r="BL325" s="4"/>
    </row>
    <row r="326" spans="1:64" x14ac:dyDescent="0.3">
      <c r="A326" s="266"/>
      <c r="B326" s="266"/>
      <c r="C326" s="266"/>
      <c r="D326" s="278"/>
      <c r="E326" s="286"/>
      <c r="F326" s="267"/>
      <c r="G326" s="288"/>
      <c r="H326" s="267"/>
      <c r="I326" s="267"/>
      <c r="J326" s="288"/>
      <c r="K326" s="267"/>
      <c r="L326" s="267"/>
      <c r="M326" s="288"/>
      <c r="N326" s="288"/>
      <c r="O326" s="267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  <c r="BK326" s="4"/>
      <c r="BL326" s="4"/>
    </row>
    <row r="327" spans="1:64" x14ac:dyDescent="0.3">
      <c r="A327" s="266"/>
      <c r="B327" s="266"/>
      <c r="C327" s="266"/>
      <c r="D327" s="278"/>
      <c r="E327" s="286"/>
      <c r="F327" s="267"/>
      <c r="G327" s="288"/>
      <c r="H327" s="267"/>
      <c r="I327" s="267"/>
      <c r="J327" s="288"/>
      <c r="K327" s="267"/>
      <c r="L327" s="267"/>
      <c r="M327" s="288"/>
      <c r="N327" s="288"/>
      <c r="O327" s="267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  <c r="BK327" s="4"/>
      <c r="BL327" s="4"/>
    </row>
    <row r="328" spans="1:64" x14ac:dyDescent="0.3">
      <c r="A328" s="266"/>
      <c r="B328" s="266"/>
      <c r="C328" s="266"/>
      <c r="D328" s="278"/>
      <c r="E328" s="286"/>
      <c r="F328" s="267"/>
      <c r="G328" s="288"/>
      <c r="H328" s="267"/>
      <c r="I328" s="267"/>
      <c r="J328" s="288"/>
      <c r="K328" s="267"/>
      <c r="L328" s="267"/>
      <c r="M328" s="288"/>
      <c r="N328" s="288"/>
      <c r="O328" s="267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  <c r="BK328" s="4"/>
      <c r="BL328" s="4"/>
    </row>
    <row r="329" spans="1:64" x14ac:dyDescent="0.3">
      <c r="A329" s="266"/>
      <c r="B329" s="266"/>
      <c r="C329" s="266"/>
      <c r="D329" s="278"/>
      <c r="E329" s="286"/>
      <c r="F329" s="267"/>
      <c r="G329" s="288"/>
      <c r="H329" s="267"/>
      <c r="I329" s="267"/>
      <c r="J329" s="288"/>
      <c r="K329" s="267"/>
      <c r="L329" s="267"/>
      <c r="M329" s="288"/>
      <c r="N329" s="288"/>
      <c r="O329" s="267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  <c r="BK329" s="4"/>
      <c r="BL329" s="4"/>
    </row>
    <row r="330" spans="1:64" x14ac:dyDescent="0.3">
      <c r="A330" s="266"/>
      <c r="B330" s="266"/>
      <c r="C330" s="266"/>
      <c r="D330" s="278"/>
      <c r="E330" s="286"/>
      <c r="F330" s="267"/>
      <c r="G330" s="288"/>
      <c r="H330" s="267"/>
      <c r="I330" s="267"/>
      <c r="J330" s="288"/>
      <c r="K330" s="267"/>
      <c r="L330" s="267"/>
      <c r="M330" s="288"/>
      <c r="N330" s="288"/>
      <c r="O330" s="267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  <c r="BK330" s="4"/>
      <c r="BL330" s="4"/>
    </row>
    <row r="331" spans="1:64" x14ac:dyDescent="0.3">
      <c r="A331" s="266"/>
      <c r="B331" s="266"/>
      <c r="C331" s="266"/>
      <c r="D331" s="278"/>
      <c r="E331" s="286"/>
      <c r="F331" s="267"/>
      <c r="G331" s="288"/>
      <c r="H331" s="267"/>
      <c r="I331" s="267"/>
      <c r="J331" s="288"/>
      <c r="K331" s="267"/>
      <c r="L331" s="267"/>
      <c r="M331" s="288"/>
      <c r="N331" s="288"/>
      <c r="O331" s="267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  <c r="BK331" s="4"/>
      <c r="BL331" s="4"/>
    </row>
    <row r="332" spans="1:64" x14ac:dyDescent="0.3">
      <c r="A332" s="266"/>
      <c r="B332" s="266"/>
      <c r="C332" s="266"/>
      <c r="D332" s="278"/>
      <c r="E332" s="286"/>
      <c r="F332" s="267"/>
      <c r="G332" s="288"/>
      <c r="H332" s="267"/>
      <c r="I332" s="267"/>
      <c r="J332" s="288"/>
      <c r="K332" s="267"/>
      <c r="L332" s="267"/>
      <c r="M332" s="288"/>
      <c r="N332" s="288"/>
      <c r="O332" s="267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  <c r="BK332" s="4"/>
      <c r="BL332" s="4"/>
    </row>
    <row r="333" spans="1:64" x14ac:dyDescent="0.3">
      <c r="A333" s="266"/>
      <c r="B333" s="266"/>
      <c r="C333" s="266"/>
      <c r="D333" s="278"/>
      <c r="E333" s="286"/>
      <c r="F333" s="267"/>
      <c r="G333" s="288"/>
      <c r="H333" s="267"/>
      <c r="I333" s="267"/>
      <c r="J333" s="288"/>
      <c r="K333" s="267"/>
      <c r="L333" s="267"/>
      <c r="M333" s="288"/>
      <c r="N333" s="288"/>
      <c r="O333" s="267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  <c r="BK333" s="4"/>
      <c r="BL333" s="4"/>
    </row>
    <row r="334" spans="1:64" x14ac:dyDescent="0.3">
      <c r="A334" s="266"/>
      <c r="B334" s="266"/>
      <c r="C334" s="266"/>
      <c r="D334" s="278"/>
      <c r="E334" s="286"/>
      <c r="F334" s="267"/>
      <c r="G334" s="288"/>
      <c r="H334" s="267"/>
      <c r="I334" s="267"/>
      <c r="J334" s="288"/>
      <c r="K334" s="267"/>
      <c r="L334" s="267"/>
      <c r="M334" s="288"/>
      <c r="N334" s="288"/>
      <c r="O334" s="267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  <c r="BK334" s="4"/>
      <c r="BL334" s="4"/>
    </row>
    <row r="335" spans="1:64" x14ac:dyDescent="0.3">
      <c r="A335" s="266"/>
      <c r="B335" s="266"/>
      <c r="C335" s="266"/>
      <c r="D335" s="278"/>
      <c r="E335" s="286"/>
      <c r="F335" s="267"/>
      <c r="G335" s="288"/>
      <c r="H335" s="267"/>
      <c r="I335" s="267"/>
      <c r="J335" s="288"/>
      <c r="K335" s="267"/>
      <c r="L335" s="267"/>
      <c r="M335" s="288"/>
      <c r="N335" s="288"/>
      <c r="O335" s="267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  <c r="BK335" s="4"/>
      <c r="BL335" s="4"/>
    </row>
    <row r="336" spans="1:64" x14ac:dyDescent="0.3">
      <c r="A336" s="266"/>
      <c r="B336" s="266"/>
      <c r="C336" s="266"/>
      <c r="D336" s="278"/>
      <c r="E336" s="286"/>
      <c r="F336" s="267"/>
      <c r="G336" s="288"/>
      <c r="H336" s="267"/>
      <c r="I336" s="267"/>
      <c r="J336" s="288"/>
      <c r="K336" s="267"/>
      <c r="L336" s="267"/>
      <c r="M336" s="288"/>
      <c r="N336" s="288"/>
      <c r="O336" s="267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  <c r="BK336" s="4"/>
      <c r="BL336" s="4"/>
    </row>
    <row r="337" spans="1:64" x14ac:dyDescent="0.3">
      <c r="A337" s="266"/>
      <c r="B337" s="266"/>
      <c r="C337" s="266"/>
      <c r="D337" s="278"/>
      <c r="E337" s="286"/>
      <c r="F337" s="267"/>
      <c r="G337" s="288"/>
      <c r="H337" s="267"/>
      <c r="I337" s="267"/>
      <c r="J337" s="288"/>
      <c r="K337" s="267"/>
      <c r="L337" s="267"/>
      <c r="M337" s="288"/>
      <c r="N337" s="288"/>
      <c r="O337" s="267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  <c r="BK337" s="4"/>
      <c r="BL337" s="4"/>
    </row>
    <row r="338" spans="1:64" x14ac:dyDescent="0.3">
      <c r="A338" s="266"/>
      <c r="B338" s="266"/>
      <c r="C338" s="266"/>
      <c r="D338" s="278"/>
      <c r="E338" s="286"/>
      <c r="F338" s="267"/>
      <c r="G338" s="288"/>
      <c r="H338" s="267"/>
      <c r="I338" s="267"/>
      <c r="J338" s="288"/>
      <c r="K338" s="267"/>
      <c r="L338" s="267"/>
      <c r="M338" s="288"/>
      <c r="N338" s="288"/>
      <c r="O338" s="267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  <c r="BK338" s="4"/>
      <c r="BL338" s="4"/>
    </row>
    <row r="339" spans="1:64" x14ac:dyDescent="0.3">
      <c r="A339" s="266"/>
      <c r="B339" s="266"/>
      <c r="C339" s="266"/>
      <c r="D339" s="278"/>
      <c r="E339" s="286"/>
      <c r="F339" s="267"/>
      <c r="G339" s="288"/>
      <c r="H339" s="267"/>
      <c r="I339" s="267"/>
      <c r="J339" s="288"/>
      <c r="K339" s="267"/>
      <c r="L339" s="267"/>
      <c r="M339" s="288"/>
      <c r="N339" s="288"/>
      <c r="O339" s="267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  <c r="BK339" s="4"/>
      <c r="BL339" s="4"/>
    </row>
    <row r="340" spans="1:64" x14ac:dyDescent="0.3">
      <c r="A340" s="266"/>
      <c r="B340" s="266"/>
      <c r="C340" s="266"/>
      <c r="D340" s="278"/>
      <c r="E340" s="286"/>
      <c r="F340" s="267"/>
      <c r="G340" s="288"/>
      <c r="H340" s="267"/>
      <c r="I340" s="267"/>
      <c r="J340" s="288"/>
      <c r="K340" s="267"/>
      <c r="L340" s="267"/>
      <c r="M340" s="288"/>
      <c r="N340" s="288"/>
      <c r="O340" s="267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  <c r="BK340" s="4"/>
      <c r="BL340" s="4"/>
    </row>
    <row r="341" spans="1:64" x14ac:dyDescent="0.3">
      <c r="A341" s="266"/>
      <c r="B341" s="266"/>
      <c r="C341" s="266"/>
      <c r="D341" s="278"/>
      <c r="E341" s="286"/>
      <c r="F341" s="267"/>
      <c r="G341" s="288"/>
      <c r="H341" s="267"/>
      <c r="I341" s="267"/>
      <c r="J341" s="288"/>
      <c r="K341" s="267"/>
      <c r="L341" s="267"/>
      <c r="M341" s="288"/>
      <c r="N341" s="288"/>
      <c r="O341" s="267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  <c r="BK341" s="4"/>
      <c r="BL341" s="4"/>
    </row>
    <row r="342" spans="1:64" x14ac:dyDescent="0.3">
      <c r="A342" s="266"/>
      <c r="B342" s="266"/>
      <c r="C342" s="266"/>
      <c r="D342" s="278"/>
      <c r="E342" s="286"/>
      <c r="F342" s="267"/>
      <c r="G342" s="288"/>
      <c r="H342" s="267"/>
      <c r="I342" s="267"/>
      <c r="J342" s="288"/>
      <c r="K342" s="267"/>
      <c r="L342" s="267"/>
      <c r="M342" s="288"/>
      <c r="N342" s="288"/>
      <c r="O342" s="267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  <c r="BK342" s="4"/>
      <c r="BL342" s="4"/>
    </row>
    <row r="343" spans="1:64" x14ac:dyDescent="0.3">
      <c r="A343" s="266"/>
      <c r="B343" s="266"/>
      <c r="C343" s="266"/>
      <c r="D343" s="278"/>
      <c r="E343" s="286"/>
      <c r="F343" s="267"/>
      <c r="G343" s="288"/>
      <c r="H343" s="267"/>
      <c r="I343" s="267"/>
      <c r="J343" s="288"/>
      <c r="K343" s="267"/>
      <c r="L343" s="267"/>
      <c r="M343" s="288"/>
      <c r="N343" s="288"/>
      <c r="O343" s="267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  <c r="BK343" s="4"/>
      <c r="BL343" s="4"/>
    </row>
    <row r="344" spans="1:64" x14ac:dyDescent="0.3">
      <c r="A344" s="266"/>
      <c r="B344" s="266"/>
      <c r="C344" s="266"/>
      <c r="D344" s="278"/>
      <c r="E344" s="286"/>
      <c r="F344" s="267"/>
      <c r="G344" s="288"/>
      <c r="H344" s="267"/>
      <c r="I344" s="267"/>
      <c r="J344" s="288"/>
      <c r="K344" s="267"/>
      <c r="L344" s="267"/>
      <c r="M344" s="288"/>
      <c r="N344" s="288"/>
      <c r="O344" s="267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  <c r="BK344" s="4"/>
      <c r="BL344" s="4"/>
    </row>
    <row r="345" spans="1:64" x14ac:dyDescent="0.3">
      <c r="A345" s="266"/>
      <c r="B345" s="266"/>
      <c r="C345" s="266"/>
      <c r="D345" s="278"/>
      <c r="E345" s="286"/>
      <c r="F345" s="267"/>
      <c r="G345" s="288"/>
      <c r="H345" s="267"/>
      <c r="I345" s="267"/>
      <c r="J345" s="288"/>
      <c r="K345" s="267"/>
      <c r="L345" s="267"/>
      <c r="M345" s="288"/>
      <c r="N345" s="288"/>
      <c r="O345" s="267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  <c r="BK345" s="4"/>
      <c r="BL345" s="4"/>
    </row>
    <row r="346" spans="1:64" x14ac:dyDescent="0.3">
      <c r="A346" s="266"/>
      <c r="B346" s="266"/>
      <c r="C346" s="266"/>
      <c r="D346" s="278"/>
      <c r="E346" s="286"/>
      <c r="F346" s="267"/>
      <c r="G346" s="288"/>
      <c r="H346" s="267"/>
      <c r="I346" s="267"/>
      <c r="J346" s="288"/>
      <c r="K346" s="267"/>
      <c r="L346" s="267"/>
      <c r="M346" s="288"/>
      <c r="N346" s="288"/>
      <c r="O346" s="267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  <c r="BK346" s="4"/>
      <c r="BL346" s="4"/>
    </row>
    <row r="347" spans="1:64" x14ac:dyDescent="0.3">
      <c r="A347" s="266"/>
      <c r="B347" s="266"/>
      <c r="C347" s="266"/>
      <c r="D347" s="278"/>
      <c r="E347" s="286"/>
      <c r="F347" s="267"/>
      <c r="G347" s="288"/>
      <c r="H347" s="267"/>
      <c r="I347" s="267"/>
      <c r="J347" s="288"/>
      <c r="K347" s="267"/>
      <c r="L347" s="267"/>
      <c r="M347" s="288"/>
      <c r="N347" s="288"/>
      <c r="O347" s="267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  <c r="BK347" s="4"/>
      <c r="BL347" s="4"/>
    </row>
    <row r="348" spans="1:64" x14ac:dyDescent="0.3">
      <c r="A348" s="266"/>
      <c r="B348" s="266"/>
      <c r="C348" s="266"/>
      <c r="D348" s="278"/>
      <c r="E348" s="286"/>
      <c r="F348" s="267"/>
      <c r="G348" s="288"/>
      <c r="H348" s="267"/>
      <c r="I348" s="267"/>
      <c r="J348" s="288"/>
      <c r="K348" s="267"/>
      <c r="L348" s="267"/>
      <c r="M348" s="288"/>
      <c r="N348" s="288"/>
      <c r="O348" s="267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  <c r="BK348" s="4"/>
      <c r="BL348" s="4"/>
    </row>
    <row r="349" spans="1:64" x14ac:dyDescent="0.3">
      <c r="A349" s="266"/>
      <c r="B349" s="266"/>
      <c r="C349" s="266"/>
      <c r="D349" s="278"/>
      <c r="E349" s="286"/>
      <c r="F349" s="267"/>
      <c r="G349" s="288"/>
      <c r="H349" s="267"/>
      <c r="I349" s="267"/>
      <c r="J349" s="288"/>
      <c r="K349" s="267"/>
      <c r="L349" s="267"/>
      <c r="M349" s="288"/>
      <c r="N349" s="288"/>
      <c r="O349" s="267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  <c r="BK349" s="4"/>
      <c r="BL349" s="4"/>
    </row>
    <row r="350" spans="1:64" x14ac:dyDescent="0.3">
      <c r="A350" s="266"/>
      <c r="B350" s="266"/>
      <c r="C350" s="266"/>
      <c r="D350" s="278"/>
      <c r="E350" s="286"/>
      <c r="F350" s="267"/>
      <c r="G350" s="288"/>
      <c r="H350" s="267"/>
      <c r="I350" s="267"/>
      <c r="J350" s="288"/>
      <c r="K350" s="267"/>
      <c r="L350" s="267"/>
      <c r="M350" s="288"/>
      <c r="N350" s="288"/>
      <c r="O350" s="267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  <c r="BK350" s="4"/>
      <c r="BL350" s="4"/>
    </row>
    <row r="351" spans="1:64" x14ac:dyDescent="0.3">
      <c r="A351" s="266"/>
      <c r="B351" s="266"/>
      <c r="C351" s="266"/>
      <c r="D351" s="278"/>
      <c r="E351" s="286"/>
      <c r="F351" s="267"/>
      <c r="G351" s="288"/>
      <c r="H351" s="267"/>
      <c r="I351" s="267"/>
      <c r="J351" s="288"/>
      <c r="K351" s="267"/>
      <c r="L351" s="267"/>
      <c r="M351" s="288"/>
      <c r="N351" s="288"/>
      <c r="O351" s="267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  <c r="BK351" s="4"/>
      <c r="BL351" s="4"/>
    </row>
    <row r="352" spans="1:64" x14ac:dyDescent="0.3">
      <c r="A352" s="266"/>
      <c r="B352" s="266"/>
      <c r="C352" s="266"/>
      <c r="D352" s="278"/>
      <c r="E352" s="286"/>
      <c r="F352" s="267"/>
      <c r="G352" s="288"/>
      <c r="H352" s="267"/>
      <c r="I352" s="267"/>
      <c r="J352" s="288"/>
      <c r="K352" s="267"/>
      <c r="L352" s="267"/>
      <c r="M352" s="288"/>
      <c r="N352" s="288"/>
      <c r="O352" s="267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  <c r="BK352" s="4"/>
      <c r="BL352" s="4"/>
    </row>
    <row r="353" spans="1:64" x14ac:dyDescent="0.3">
      <c r="A353" s="266"/>
      <c r="B353" s="266"/>
      <c r="C353" s="266"/>
      <c r="D353" s="278"/>
      <c r="E353" s="286"/>
      <c r="F353" s="267"/>
      <c r="G353" s="288"/>
      <c r="H353" s="267"/>
      <c r="I353" s="267"/>
      <c r="J353" s="288"/>
      <c r="K353" s="267"/>
      <c r="L353" s="267"/>
      <c r="M353" s="288"/>
      <c r="N353" s="288"/>
      <c r="O353" s="267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  <c r="BK353" s="4"/>
      <c r="BL353" s="4"/>
    </row>
    <row r="354" spans="1:64" x14ac:dyDescent="0.3">
      <c r="A354" s="266"/>
      <c r="B354" s="266"/>
      <c r="C354" s="266"/>
      <c r="D354" s="278"/>
      <c r="E354" s="286"/>
      <c r="F354" s="267"/>
      <c r="G354" s="288"/>
      <c r="H354" s="267"/>
      <c r="I354" s="267"/>
      <c r="J354" s="288"/>
      <c r="K354" s="267"/>
      <c r="L354" s="267"/>
      <c r="M354" s="288"/>
      <c r="N354" s="288"/>
      <c r="O354" s="267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  <c r="BK354" s="4"/>
      <c r="BL354" s="4"/>
    </row>
    <row r="355" spans="1:64" x14ac:dyDescent="0.3">
      <c r="A355" s="266"/>
      <c r="B355" s="266"/>
      <c r="C355" s="266"/>
      <c r="D355" s="278"/>
      <c r="E355" s="286"/>
      <c r="F355" s="267"/>
      <c r="G355" s="288"/>
      <c r="H355" s="267"/>
      <c r="I355" s="267"/>
      <c r="J355" s="288"/>
      <c r="K355" s="267"/>
      <c r="L355" s="267"/>
      <c r="M355" s="288"/>
      <c r="N355" s="288"/>
      <c r="O355" s="267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  <c r="BK355" s="4"/>
      <c r="BL355" s="4"/>
    </row>
    <row r="356" spans="1:64" x14ac:dyDescent="0.3">
      <c r="A356" s="266"/>
      <c r="B356" s="266"/>
      <c r="C356" s="266"/>
      <c r="D356" s="278"/>
      <c r="E356" s="286"/>
      <c r="F356" s="267"/>
      <c r="G356" s="288"/>
      <c r="H356" s="267"/>
      <c r="I356" s="267"/>
      <c r="J356" s="288"/>
      <c r="K356" s="267"/>
      <c r="L356" s="267"/>
      <c r="M356" s="288"/>
      <c r="N356" s="288"/>
      <c r="O356" s="267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  <c r="BK356" s="4"/>
      <c r="BL356" s="4"/>
    </row>
    <row r="357" spans="1:64" x14ac:dyDescent="0.3">
      <c r="A357" s="266"/>
      <c r="B357" s="266"/>
      <c r="C357" s="266"/>
      <c r="D357" s="278"/>
      <c r="E357" s="286"/>
      <c r="F357" s="267"/>
      <c r="G357" s="288"/>
      <c r="H357" s="267"/>
      <c r="I357" s="267"/>
      <c r="J357" s="288"/>
      <c r="K357" s="267"/>
      <c r="L357" s="267"/>
      <c r="M357" s="288"/>
      <c r="N357" s="288"/>
      <c r="O357" s="267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  <c r="BE357" s="4"/>
      <c r="BF357" s="4"/>
      <c r="BG357" s="4"/>
      <c r="BH357" s="4"/>
      <c r="BI357" s="4"/>
      <c r="BJ357" s="4"/>
      <c r="BK357" s="4"/>
      <c r="BL357" s="4"/>
    </row>
    <row r="358" spans="1:64" x14ac:dyDescent="0.3">
      <c r="A358" s="266"/>
      <c r="B358" s="266"/>
      <c r="C358" s="266"/>
      <c r="D358" s="278"/>
      <c r="E358" s="286"/>
      <c r="F358" s="267"/>
      <c r="G358" s="288"/>
      <c r="H358" s="267"/>
      <c r="I358" s="267"/>
      <c r="J358" s="288"/>
      <c r="K358" s="267"/>
      <c r="L358" s="267"/>
      <c r="M358" s="288"/>
      <c r="N358" s="288"/>
      <c r="O358" s="267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  <c r="BE358" s="4"/>
      <c r="BF358" s="4"/>
      <c r="BG358" s="4"/>
      <c r="BH358" s="4"/>
      <c r="BI358" s="4"/>
      <c r="BJ358" s="4"/>
      <c r="BK358" s="4"/>
      <c r="BL358" s="4"/>
    </row>
    <row r="359" spans="1:64" x14ac:dyDescent="0.3">
      <c r="A359" s="266"/>
      <c r="B359" s="266"/>
      <c r="C359" s="266"/>
      <c r="D359" s="278"/>
      <c r="E359" s="286"/>
      <c r="F359" s="267"/>
      <c r="G359" s="288"/>
      <c r="H359" s="267"/>
      <c r="I359" s="267"/>
      <c r="J359" s="288"/>
      <c r="K359" s="267"/>
      <c r="L359" s="267"/>
      <c r="M359" s="288"/>
      <c r="N359" s="288"/>
      <c r="O359" s="267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  <c r="BE359" s="4"/>
      <c r="BF359" s="4"/>
      <c r="BG359" s="4"/>
      <c r="BH359" s="4"/>
      <c r="BI359" s="4"/>
      <c r="BJ359" s="4"/>
      <c r="BK359" s="4"/>
      <c r="BL359" s="4"/>
    </row>
    <row r="360" spans="1:64" x14ac:dyDescent="0.3">
      <c r="A360" s="266"/>
      <c r="B360" s="266"/>
      <c r="C360" s="266"/>
      <c r="D360" s="278"/>
      <c r="E360" s="286"/>
      <c r="F360" s="267"/>
      <c r="G360" s="288"/>
      <c r="H360" s="267"/>
      <c r="I360" s="267"/>
      <c r="J360" s="288"/>
      <c r="K360" s="267"/>
      <c r="L360" s="267"/>
      <c r="M360" s="288"/>
      <c r="N360" s="288"/>
      <c r="O360" s="267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  <c r="BE360" s="4"/>
      <c r="BF360" s="4"/>
      <c r="BG360" s="4"/>
      <c r="BH360" s="4"/>
      <c r="BI360" s="4"/>
      <c r="BJ360" s="4"/>
      <c r="BK360" s="4"/>
      <c r="BL360" s="4"/>
    </row>
    <row r="361" spans="1:64" x14ac:dyDescent="0.3">
      <c r="A361" s="266"/>
      <c r="B361" s="266"/>
      <c r="C361" s="266"/>
      <c r="D361" s="278"/>
      <c r="E361" s="286"/>
      <c r="F361" s="267"/>
      <c r="G361" s="288"/>
      <c r="H361" s="267"/>
      <c r="I361" s="267"/>
      <c r="J361" s="288"/>
      <c r="K361" s="267"/>
      <c r="L361" s="267"/>
      <c r="M361" s="288"/>
      <c r="N361" s="288"/>
      <c r="O361" s="267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  <c r="BE361" s="4"/>
      <c r="BF361" s="4"/>
      <c r="BG361" s="4"/>
      <c r="BH361" s="4"/>
      <c r="BI361" s="4"/>
      <c r="BJ361" s="4"/>
      <c r="BK361" s="4"/>
      <c r="BL361" s="4"/>
    </row>
    <row r="362" spans="1:64" x14ac:dyDescent="0.3">
      <c r="A362" s="266"/>
      <c r="B362" s="266"/>
      <c r="C362" s="266"/>
      <c r="D362" s="278"/>
      <c r="E362" s="286"/>
      <c r="F362" s="267"/>
      <c r="G362" s="288"/>
      <c r="H362" s="267"/>
      <c r="I362" s="267"/>
      <c r="J362" s="288"/>
      <c r="K362" s="267"/>
      <c r="L362" s="267"/>
      <c r="M362" s="288"/>
      <c r="N362" s="288"/>
      <c r="O362" s="267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  <c r="BE362" s="4"/>
      <c r="BF362" s="4"/>
      <c r="BG362" s="4"/>
      <c r="BH362" s="4"/>
      <c r="BI362" s="4"/>
      <c r="BJ362" s="4"/>
      <c r="BK362" s="4"/>
      <c r="BL362" s="4"/>
    </row>
    <row r="363" spans="1:64" x14ac:dyDescent="0.3">
      <c r="A363" s="266"/>
      <c r="B363" s="266"/>
      <c r="C363" s="266"/>
      <c r="D363" s="278"/>
      <c r="E363" s="286"/>
      <c r="F363" s="267"/>
      <c r="G363" s="288"/>
      <c r="H363" s="267"/>
      <c r="I363" s="267"/>
      <c r="J363" s="288"/>
      <c r="K363" s="267"/>
      <c r="L363" s="267"/>
      <c r="M363" s="288"/>
      <c r="N363" s="288"/>
      <c r="O363" s="267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  <c r="BE363" s="4"/>
      <c r="BF363" s="4"/>
      <c r="BG363" s="4"/>
      <c r="BH363" s="4"/>
      <c r="BI363" s="4"/>
      <c r="BJ363" s="4"/>
      <c r="BK363" s="4"/>
      <c r="BL363" s="4"/>
    </row>
    <row r="364" spans="1:64" x14ac:dyDescent="0.3">
      <c r="A364" s="266"/>
      <c r="B364" s="266"/>
      <c r="C364" s="266"/>
      <c r="D364" s="278"/>
      <c r="E364" s="286"/>
      <c r="F364" s="267"/>
      <c r="G364" s="288"/>
      <c r="H364" s="267"/>
      <c r="I364" s="267"/>
      <c r="J364" s="288"/>
      <c r="K364" s="267"/>
      <c r="L364" s="267"/>
      <c r="M364" s="288"/>
      <c r="N364" s="288"/>
      <c r="O364" s="267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  <c r="BE364" s="4"/>
      <c r="BF364" s="4"/>
      <c r="BG364" s="4"/>
      <c r="BH364" s="4"/>
      <c r="BI364" s="4"/>
      <c r="BJ364" s="4"/>
      <c r="BK364" s="4"/>
      <c r="BL364" s="4"/>
    </row>
    <row r="365" spans="1:64" x14ac:dyDescent="0.3">
      <c r="A365" s="266"/>
      <c r="B365" s="266"/>
      <c r="C365" s="266"/>
      <c r="D365" s="278"/>
      <c r="E365" s="286"/>
      <c r="F365" s="267"/>
      <c r="G365" s="288"/>
      <c r="H365" s="267"/>
      <c r="I365" s="267"/>
      <c r="J365" s="288"/>
      <c r="K365" s="267"/>
      <c r="L365" s="267"/>
      <c r="M365" s="288"/>
      <c r="N365" s="288"/>
      <c r="O365" s="267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  <c r="BE365" s="4"/>
      <c r="BF365" s="4"/>
      <c r="BG365" s="4"/>
      <c r="BH365" s="4"/>
      <c r="BI365" s="4"/>
      <c r="BJ365" s="4"/>
      <c r="BK365" s="4"/>
      <c r="BL365" s="4"/>
    </row>
    <row r="366" spans="1:64" x14ac:dyDescent="0.3">
      <c r="A366" s="266"/>
      <c r="B366" s="266"/>
      <c r="C366" s="266"/>
      <c r="D366" s="278"/>
      <c r="E366" s="286"/>
      <c r="F366" s="267"/>
      <c r="G366" s="288"/>
      <c r="H366" s="267"/>
      <c r="I366" s="267"/>
      <c r="J366" s="288"/>
      <c r="K366" s="267"/>
      <c r="L366" s="267"/>
      <c r="M366" s="288"/>
      <c r="N366" s="288"/>
      <c r="O366" s="267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  <c r="BE366" s="4"/>
      <c r="BF366" s="4"/>
      <c r="BG366" s="4"/>
      <c r="BH366" s="4"/>
      <c r="BI366" s="4"/>
      <c r="BJ366" s="4"/>
      <c r="BK366" s="4"/>
      <c r="BL366" s="4"/>
    </row>
    <row r="367" spans="1:64" x14ac:dyDescent="0.3">
      <c r="A367" s="266"/>
      <c r="B367" s="266"/>
      <c r="C367" s="266"/>
      <c r="D367" s="278"/>
      <c r="E367" s="286"/>
      <c r="F367" s="267"/>
      <c r="G367" s="288"/>
      <c r="H367" s="267"/>
      <c r="I367" s="267"/>
      <c r="J367" s="288"/>
      <c r="K367" s="267"/>
      <c r="L367" s="267"/>
      <c r="M367" s="288"/>
      <c r="N367" s="288"/>
      <c r="O367" s="267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  <c r="BE367" s="4"/>
      <c r="BF367" s="4"/>
      <c r="BG367" s="4"/>
      <c r="BH367" s="4"/>
      <c r="BI367" s="4"/>
      <c r="BJ367" s="4"/>
      <c r="BK367" s="4"/>
      <c r="BL367" s="4"/>
    </row>
    <row r="368" spans="1:64" x14ac:dyDescent="0.3">
      <c r="A368" s="266"/>
      <c r="B368" s="266"/>
      <c r="C368" s="266"/>
      <c r="D368" s="278"/>
      <c r="E368" s="286"/>
      <c r="F368" s="267"/>
      <c r="G368" s="288"/>
      <c r="H368" s="267"/>
      <c r="I368" s="267"/>
      <c r="J368" s="288"/>
      <c r="K368" s="267"/>
      <c r="L368" s="267"/>
      <c r="M368" s="288"/>
      <c r="N368" s="288"/>
      <c r="O368" s="267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  <c r="BE368" s="4"/>
      <c r="BF368" s="4"/>
      <c r="BG368" s="4"/>
      <c r="BH368" s="4"/>
      <c r="BI368" s="4"/>
      <c r="BJ368" s="4"/>
      <c r="BK368" s="4"/>
      <c r="BL368" s="4"/>
    </row>
    <row r="369" spans="1:64" x14ac:dyDescent="0.3">
      <c r="A369" s="266"/>
      <c r="B369" s="266"/>
      <c r="C369" s="266"/>
      <c r="D369" s="278"/>
      <c r="E369" s="286"/>
      <c r="F369" s="267"/>
      <c r="G369" s="288"/>
      <c r="H369" s="267"/>
      <c r="I369" s="267"/>
      <c r="J369" s="288"/>
      <c r="K369" s="267"/>
      <c r="L369" s="267"/>
      <c r="M369" s="288"/>
      <c r="N369" s="288"/>
      <c r="O369" s="267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  <c r="BE369" s="4"/>
      <c r="BF369" s="4"/>
      <c r="BG369" s="4"/>
      <c r="BH369" s="4"/>
      <c r="BI369" s="4"/>
      <c r="BJ369" s="4"/>
      <c r="BK369" s="4"/>
      <c r="BL369" s="4"/>
    </row>
    <row r="370" spans="1:64" x14ac:dyDescent="0.3">
      <c r="A370" s="266"/>
      <c r="B370" s="266"/>
      <c r="C370" s="266"/>
      <c r="D370" s="278"/>
      <c r="E370" s="286"/>
      <c r="F370" s="267"/>
      <c r="G370" s="288"/>
      <c r="H370" s="267"/>
      <c r="I370" s="267"/>
      <c r="J370" s="288"/>
      <c r="K370" s="267"/>
      <c r="L370" s="267"/>
      <c r="M370" s="288"/>
      <c r="N370" s="288"/>
      <c r="O370" s="267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  <c r="BE370" s="4"/>
      <c r="BF370" s="4"/>
      <c r="BG370" s="4"/>
      <c r="BH370" s="4"/>
      <c r="BI370" s="4"/>
      <c r="BJ370" s="4"/>
      <c r="BK370" s="4"/>
      <c r="BL370" s="4"/>
    </row>
    <row r="371" spans="1:64" x14ac:dyDescent="0.3">
      <c r="A371" s="266"/>
      <c r="B371" s="266"/>
      <c r="C371" s="266"/>
      <c r="D371" s="278"/>
      <c r="E371" s="286"/>
      <c r="F371" s="267"/>
      <c r="G371" s="288"/>
      <c r="H371" s="267"/>
      <c r="I371" s="267"/>
      <c r="J371" s="288"/>
      <c r="K371" s="267"/>
      <c r="L371" s="267"/>
      <c r="M371" s="288"/>
      <c r="N371" s="288"/>
      <c r="O371" s="267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  <c r="BE371" s="4"/>
      <c r="BF371" s="4"/>
      <c r="BG371" s="4"/>
      <c r="BH371" s="4"/>
      <c r="BI371" s="4"/>
      <c r="BJ371" s="4"/>
      <c r="BK371" s="4"/>
      <c r="BL371" s="4"/>
    </row>
    <row r="372" spans="1:64" x14ac:dyDescent="0.3">
      <c r="A372" s="266"/>
      <c r="B372" s="266"/>
      <c r="C372" s="266"/>
      <c r="D372" s="278"/>
      <c r="E372" s="286"/>
      <c r="F372" s="267"/>
      <c r="G372" s="288"/>
      <c r="H372" s="267"/>
      <c r="I372" s="267"/>
      <c r="J372" s="288"/>
      <c r="K372" s="267"/>
      <c r="L372" s="267"/>
      <c r="M372" s="288"/>
      <c r="N372" s="288"/>
      <c r="O372" s="267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  <c r="BE372" s="4"/>
      <c r="BF372" s="4"/>
      <c r="BG372" s="4"/>
      <c r="BH372" s="4"/>
      <c r="BI372" s="4"/>
      <c r="BJ372" s="4"/>
      <c r="BK372" s="4"/>
      <c r="BL372" s="4"/>
    </row>
    <row r="373" spans="1:64" x14ac:dyDescent="0.3">
      <c r="A373" s="266"/>
      <c r="B373" s="266"/>
      <c r="C373" s="266"/>
      <c r="D373" s="278"/>
      <c r="E373" s="286"/>
      <c r="F373" s="267"/>
      <c r="G373" s="288"/>
      <c r="H373" s="267"/>
      <c r="I373" s="267"/>
      <c r="J373" s="288"/>
      <c r="K373" s="267"/>
      <c r="L373" s="267"/>
      <c r="M373" s="288"/>
      <c r="N373" s="288"/>
      <c r="O373" s="267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  <c r="BE373" s="4"/>
      <c r="BF373" s="4"/>
      <c r="BG373" s="4"/>
      <c r="BH373" s="4"/>
      <c r="BI373" s="4"/>
      <c r="BJ373" s="4"/>
      <c r="BK373" s="4"/>
      <c r="BL373" s="4"/>
    </row>
    <row r="374" spans="1:64" x14ac:dyDescent="0.3">
      <c r="A374" s="266"/>
      <c r="B374" s="266"/>
      <c r="C374" s="266"/>
      <c r="D374" s="278"/>
      <c r="E374" s="286"/>
      <c r="F374" s="267"/>
      <c r="G374" s="288"/>
      <c r="H374" s="267"/>
      <c r="I374" s="267"/>
      <c r="J374" s="288"/>
      <c r="K374" s="267"/>
      <c r="L374" s="267"/>
      <c r="M374" s="288"/>
      <c r="N374" s="288"/>
      <c r="O374" s="267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  <c r="BE374" s="4"/>
      <c r="BF374" s="4"/>
      <c r="BG374" s="4"/>
      <c r="BH374" s="4"/>
      <c r="BI374" s="4"/>
      <c r="BJ374" s="4"/>
      <c r="BK374" s="4"/>
      <c r="BL374" s="4"/>
    </row>
    <row r="375" spans="1:64" x14ac:dyDescent="0.3">
      <c r="A375" s="266"/>
      <c r="B375" s="266"/>
      <c r="C375" s="266"/>
      <c r="D375" s="278"/>
      <c r="E375" s="286"/>
      <c r="F375" s="267"/>
      <c r="G375" s="288"/>
      <c r="H375" s="267"/>
      <c r="I375" s="267"/>
      <c r="J375" s="288"/>
      <c r="K375" s="267"/>
      <c r="L375" s="267"/>
      <c r="M375" s="288"/>
      <c r="N375" s="288"/>
      <c r="O375" s="267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  <c r="BE375" s="4"/>
      <c r="BF375" s="4"/>
      <c r="BG375" s="4"/>
      <c r="BH375" s="4"/>
      <c r="BI375" s="4"/>
      <c r="BJ375" s="4"/>
      <c r="BK375" s="4"/>
      <c r="BL375" s="4"/>
    </row>
    <row r="376" spans="1:64" x14ac:dyDescent="0.3">
      <c r="A376" s="266"/>
      <c r="B376" s="266"/>
      <c r="C376" s="266"/>
      <c r="D376" s="278"/>
      <c r="E376" s="286"/>
      <c r="F376" s="267"/>
      <c r="G376" s="288"/>
      <c r="H376" s="267"/>
      <c r="I376" s="267"/>
      <c r="J376" s="288"/>
      <c r="K376" s="267"/>
      <c r="L376" s="267"/>
      <c r="M376" s="288"/>
      <c r="N376" s="288"/>
      <c r="O376" s="267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  <c r="BE376" s="4"/>
      <c r="BF376" s="4"/>
      <c r="BG376" s="4"/>
      <c r="BH376" s="4"/>
      <c r="BI376" s="4"/>
      <c r="BJ376" s="4"/>
      <c r="BK376" s="4"/>
      <c r="BL376" s="4"/>
    </row>
    <row r="377" spans="1:64" x14ac:dyDescent="0.3">
      <c r="A377" s="266"/>
      <c r="B377" s="266"/>
      <c r="C377" s="266"/>
      <c r="D377" s="278"/>
      <c r="E377" s="286"/>
      <c r="F377" s="267"/>
      <c r="G377" s="288"/>
      <c r="H377" s="267"/>
      <c r="I377" s="267"/>
      <c r="J377" s="288"/>
      <c r="K377" s="267"/>
      <c r="L377" s="267"/>
      <c r="M377" s="288"/>
      <c r="N377" s="288"/>
      <c r="O377" s="267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  <c r="BE377" s="4"/>
      <c r="BF377" s="4"/>
      <c r="BG377" s="4"/>
      <c r="BH377" s="4"/>
      <c r="BI377" s="4"/>
      <c r="BJ377" s="4"/>
      <c r="BK377" s="4"/>
      <c r="BL377" s="4"/>
    </row>
    <row r="378" spans="1:64" x14ac:dyDescent="0.3">
      <c r="A378" s="266"/>
      <c r="B378" s="266"/>
      <c r="C378" s="266"/>
      <c r="D378" s="278"/>
      <c r="E378" s="286"/>
      <c r="F378" s="267"/>
      <c r="G378" s="288"/>
      <c r="H378" s="267"/>
      <c r="I378" s="267"/>
      <c r="J378" s="288"/>
      <c r="K378" s="267"/>
      <c r="L378" s="267"/>
      <c r="M378" s="288"/>
      <c r="N378" s="288"/>
      <c r="O378" s="267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  <c r="BE378" s="4"/>
      <c r="BF378" s="4"/>
      <c r="BG378" s="4"/>
      <c r="BH378" s="4"/>
      <c r="BI378" s="4"/>
      <c r="BJ378" s="4"/>
      <c r="BK378" s="4"/>
      <c r="BL378" s="4"/>
    </row>
    <row r="379" spans="1:64" x14ac:dyDescent="0.3">
      <c r="A379" s="266"/>
      <c r="B379" s="266"/>
      <c r="C379" s="266"/>
      <c r="D379" s="278"/>
      <c r="E379" s="286"/>
      <c r="F379" s="267"/>
      <c r="G379" s="288"/>
      <c r="H379" s="267"/>
      <c r="I379" s="267"/>
      <c r="J379" s="288"/>
      <c r="K379" s="267"/>
      <c r="L379" s="267"/>
      <c r="M379" s="288"/>
      <c r="N379" s="288"/>
      <c r="O379" s="267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  <c r="BE379" s="4"/>
      <c r="BF379" s="4"/>
      <c r="BG379" s="4"/>
      <c r="BH379" s="4"/>
      <c r="BI379" s="4"/>
      <c r="BJ379" s="4"/>
      <c r="BK379" s="4"/>
      <c r="BL379" s="4"/>
    </row>
    <row r="380" spans="1:64" x14ac:dyDescent="0.3">
      <c r="A380" s="266"/>
      <c r="B380" s="266"/>
      <c r="C380" s="266"/>
      <c r="D380" s="278"/>
      <c r="E380" s="286"/>
      <c r="F380" s="267"/>
      <c r="G380" s="288"/>
      <c r="H380" s="267"/>
      <c r="I380" s="267"/>
      <c r="J380" s="288"/>
      <c r="K380" s="267"/>
      <c r="L380" s="267"/>
      <c r="M380" s="288"/>
      <c r="N380" s="288"/>
      <c r="O380" s="267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  <c r="BE380" s="4"/>
      <c r="BF380" s="4"/>
      <c r="BG380" s="4"/>
      <c r="BH380" s="4"/>
      <c r="BI380" s="4"/>
      <c r="BJ380" s="4"/>
      <c r="BK380" s="4"/>
      <c r="BL380" s="4"/>
    </row>
    <row r="381" spans="1:64" x14ac:dyDescent="0.3">
      <c r="A381" s="266"/>
      <c r="B381" s="266"/>
      <c r="C381" s="266"/>
      <c r="D381" s="278"/>
      <c r="E381" s="286"/>
      <c r="F381" s="267"/>
      <c r="G381" s="288"/>
      <c r="H381" s="267"/>
      <c r="I381" s="267"/>
      <c r="J381" s="288"/>
      <c r="K381" s="267"/>
      <c r="L381" s="267"/>
      <c r="M381" s="288"/>
      <c r="N381" s="288"/>
      <c r="O381" s="267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  <c r="BE381" s="4"/>
      <c r="BF381" s="4"/>
      <c r="BG381" s="4"/>
      <c r="BH381" s="4"/>
      <c r="BI381" s="4"/>
      <c r="BJ381" s="4"/>
      <c r="BK381" s="4"/>
      <c r="BL381" s="4"/>
    </row>
    <row r="382" spans="1:64" x14ac:dyDescent="0.3">
      <c r="A382" s="266"/>
      <c r="B382" s="266"/>
      <c r="C382" s="266"/>
      <c r="D382" s="278"/>
      <c r="E382" s="286"/>
      <c r="F382" s="267"/>
      <c r="G382" s="288"/>
      <c r="H382" s="267"/>
      <c r="I382" s="267"/>
      <c r="J382" s="288"/>
      <c r="K382" s="267"/>
      <c r="L382" s="267"/>
      <c r="M382" s="288"/>
      <c r="N382" s="288"/>
      <c r="O382" s="267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  <c r="BE382" s="4"/>
      <c r="BF382" s="4"/>
      <c r="BG382" s="4"/>
      <c r="BH382" s="4"/>
      <c r="BI382" s="4"/>
      <c r="BJ382" s="4"/>
      <c r="BK382" s="4"/>
      <c r="BL382" s="4"/>
    </row>
    <row r="383" spans="1:64" x14ac:dyDescent="0.3">
      <c r="A383" s="266"/>
      <c r="B383" s="266"/>
      <c r="C383" s="266"/>
      <c r="D383" s="278"/>
      <c r="E383" s="286"/>
      <c r="F383" s="267"/>
      <c r="G383" s="288"/>
      <c r="H383" s="267"/>
      <c r="I383" s="267"/>
      <c r="J383" s="288"/>
      <c r="K383" s="267"/>
      <c r="L383" s="267"/>
      <c r="M383" s="288"/>
      <c r="N383" s="288"/>
      <c r="O383" s="267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  <c r="BE383" s="4"/>
      <c r="BF383" s="4"/>
      <c r="BG383" s="4"/>
      <c r="BH383" s="4"/>
      <c r="BI383" s="4"/>
      <c r="BJ383" s="4"/>
      <c r="BK383" s="4"/>
      <c r="BL383" s="4"/>
    </row>
    <row r="384" spans="1:64" x14ac:dyDescent="0.3">
      <c r="A384" s="266"/>
      <c r="B384" s="266"/>
      <c r="C384" s="266"/>
      <c r="D384" s="278"/>
      <c r="E384" s="286"/>
      <c r="F384" s="267"/>
      <c r="G384" s="288"/>
      <c r="H384" s="267"/>
      <c r="I384" s="267"/>
      <c r="J384" s="288"/>
      <c r="K384" s="267"/>
      <c r="L384" s="267"/>
      <c r="M384" s="288"/>
      <c r="N384" s="288"/>
      <c r="O384" s="267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  <c r="BE384" s="4"/>
      <c r="BF384" s="4"/>
      <c r="BG384" s="4"/>
      <c r="BH384" s="4"/>
      <c r="BI384" s="4"/>
      <c r="BJ384" s="4"/>
      <c r="BK384" s="4"/>
      <c r="BL384" s="4"/>
    </row>
    <row r="385" spans="1:64" x14ac:dyDescent="0.3">
      <c r="A385" s="266"/>
      <c r="B385" s="266"/>
      <c r="C385" s="266"/>
      <c r="D385" s="278"/>
      <c r="E385" s="286"/>
      <c r="F385" s="267"/>
      <c r="G385" s="288"/>
      <c r="H385" s="267"/>
      <c r="I385" s="267"/>
      <c r="J385" s="288"/>
      <c r="K385" s="267"/>
      <c r="L385" s="267"/>
      <c r="M385" s="288"/>
      <c r="N385" s="288"/>
      <c r="O385" s="267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  <c r="BE385" s="4"/>
      <c r="BF385" s="4"/>
      <c r="BG385" s="4"/>
      <c r="BH385" s="4"/>
      <c r="BI385" s="4"/>
      <c r="BJ385" s="4"/>
      <c r="BK385" s="4"/>
      <c r="BL385" s="4"/>
    </row>
    <row r="386" spans="1:64" x14ac:dyDescent="0.3">
      <c r="A386" s="266"/>
      <c r="B386" s="266"/>
      <c r="C386" s="266"/>
      <c r="D386" s="278"/>
      <c r="E386" s="286"/>
      <c r="F386" s="267"/>
      <c r="G386" s="288"/>
      <c r="H386" s="267"/>
      <c r="I386" s="267"/>
      <c r="J386" s="288"/>
      <c r="K386" s="267"/>
      <c r="L386" s="267"/>
      <c r="M386" s="288"/>
      <c r="N386" s="288"/>
      <c r="O386" s="267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</row>
    <row r="387" spans="1:64" x14ac:dyDescent="0.3">
      <c r="A387" s="266"/>
      <c r="B387" s="266"/>
      <c r="C387" s="266"/>
      <c r="D387" s="278"/>
      <c r="E387" s="286"/>
      <c r="F387" s="267"/>
      <c r="G387" s="288"/>
      <c r="H387" s="267"/>
      <c r="I387" s="267"/>
      <c r="J387" s="288"/>
      <c r="K387" s="267"/>
      <c r="L387" s="267"/>
      <c r="M387" s="288"/>
      <c r="N387" s="288"/>
      <c r="O387" s="267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</row>
    <row r="388" spans="1:64" x14ac:dyDescent="0.3">
      <c r="A388" s="266"/>
      <c r="B388" s="266"/>
      <c r="C388" s="266"/>
      <c r="D388" s="278"/>
      <c r="E388" s="286"/>
      <c r="F388" s="267"/>
      <c r="G388" s="288"/>
      <c r="H388" s="267"/>
      <c r="I388" s="267"/>
      <c r="J388" s="288"/>
      <c r="K388" s="267"/>
      <c r="L388" s="267"/>
      <c r="M388" s="288"/>
      <c r="N388" s="288"/>
      <c r="O388" s="267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</row>
    <row r="389" spans="1:64" x14ac:dyDescent="0.3">
      <c r="A389" s="266"/>
      <c r="B389" s="266"/>
      <c r="C389" s="266"/>
      <c r="D389" s="278"/>
      <c r="E389" s="286"/>
      <c r="F389" s="267"/>
      <c r="G389" s="288"/>
      <c r="H389" s="267"/>
      <c r="I389" s="267"/>
      <c r="J389" s="288"/>
      <c r="K389" s="267"/>
      <c r="L389" s="267"/>
      <c r="M389" s="288"/>
      <c r="N389" s="288"/>
      <c r="O389" s="267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</row>
    <row r="390" spans="1:64" x14ac:dyDescent="0.3">
      <c r="A390" s="266"/>
      <c r="B390" s="266"/>
      <c r="C390" s="266"/>
      <c r="D390" s="278"/>
      <c r="E390" s="286"/>
      <c r="F390" s="267"/>
      <c r="G390" s="288"/>
      <c r="H390" s="267"/>
      <c r="I390" s="267"/>
      <c r="J390" s="288"/>
      <c r="K390" s="267"/>
      <c r="L390" s="267"/>
      <c r="M390" s="288"/>
      <c r="N390" s="288"/>
      <c r="O390" s="267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</row>
    <row r="391" spans="1:64" x14ac:dyDescent="0.3">
      <c r="A391" s="266"/>
      <c r="B391" s="266"/>
      <c r="C391" s="266"/>
      <c r="D391" s="278"/>
      <c r="E391" s="286"/>
      <c r="F391" s="267"/>
      <c r="G391" s="288"/>
      <c r="H391" s="267"/>
      <c r="I391" s="267"/>
      <c r="J391" s="288"/>
      <c r="K391" s="267"/>
      <c r="L391" s="267"/>
      <c r="M391" s="288"/>
      <c r="N391" s="288"/>
      <c r="O391" s="267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</row>
    <row r="392" spans="1:64" x14ac:dyDescent="0.3">
      <c r="A392" s="266"/>
      <c r="B392" s="266"/>
      <c r="C392" s="266"/>
      <c r="D392" s="278"/>
      <c r="E392" s="286"/>
      <c r="F392" s="267"/>
      <c r="G392" s="288"/>
      <c r="H392" s="267"/>
      <c r="I392" s="267"/>
      <c r="J392" s="288"/>
      <c r="K392" s="267"/>
      <c r="L392" s="267"/>
      <c r="M392" s="288"/>
      <c r="N392" s="288"/>
      <c r="O392" s="267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</row>
    <row r="393" spans="1:64" x14ac:dyDescent="0.3">
      <c r="A393" s="266"/>
      <c r="B393" s="266"/>
      <c r="C393" s="266"/>
      <c r="D393" s="278"/>
      <c r="E393" s="286"/>
      <c r="F393" s="267"/>
      <c r="G393" s="288"/>
      <c r="H393" s="267"/>
      <c r="I393" s="267"/>
      <c r="J393" s="288"/>
      <c r="K393" s="267"/>
      <c r="L393" s="267"/>
      <c r="M393" s="288"/>
      <c r="N393" s="288"/>
      <c r="O393" s="267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4"/>
      <c r="BH393" s="4"/>
      <c r="BI393" s="4"/>
      <c r="BJ393" s="4"/>
      <c r="BK393" s="4"/>
      <c r="BL393" s="4"/>
    </row>
    <row r="394" spans="1:64" x14ac:dyDescent="0.3">
      <c r="A394" s="266"/>
      <c r="B394" s="266"/>
      <c r="C394" s="266"/>
      <c r="D394" s="278"/>
      <c r="E394" s="286"/>
      <c r="F394" s="267"/>
      <c r="G394" s="288"/>
      <c r="H394" s="267"/>
      <c r="I394" s="267"/>
      <c r="J394" s="288"/>
      <c r="K394" s="267"/>
      <c r="L394" s="267"/>
      <c r="M394" s="288"/>
      <c r="N394" s="288"/>
      <c r="O394" s="267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  <c r="BE394" s="4"/>
      <c r="BF394" s="4"/>
      <c r="BG394" s="4"/>
      <c r="BH394" s="4"/>
      <c r="BI394" s="4"/>
      <c r="BJ394" s="4"/>
      <c r="BK394" s="4"/>
      <c r="BL394" s="4"/>
    </row>
    <row r="395" spans="1:64" x14ac:dyDescent="0.3">
      <c r="A395" s="266"/>
      <c r="B395" s="266"/>
      <c r="C395" s="266"/>
      <c r="D395" s="278"/>
      <c r="E395" s="286"/>
      <c r="F395" s="267"/>
      <c r="G395" s="288"/>
      <c r="H395" s="267"/>
      <c r="I395" s="267"/>
      <c r="J395" s="288"/>
      <c r="K395" s="267"/>
      <c r="L395" s="267"/>
      <c r="M395" s="288"/>
      <c r="N395" s="288"/>
      <c r="O395" s="267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  <c r="BE395" s="4"/>
      <c r="BF395" s="4"/>
      <c r="BG395" s="4"/>
      <c r="BH395" s="4"/>
      <c r="BI395" s="4"/>
      <c r="BJ395" s="4"/>
      <c r="BK395" s="4"/>
      <c r="BL395" s="4"/>
    </row>
    <row r="396" spans="1:64" x14ac:dyDescent="0.3">
      <c r="A396" s="266"/>
      <c r="B396" s="266"/>
      <c r="C396" s="266"/>
      <c r="D396" s="278"/>
      <c r="E396" s="286"/>
      <c r="F396" s="267"/>
      <c r="G396" s="288"/>
      <c r="H396" s="267"/>
      <c r="I396" s="267"/>
      <c r="J396" s="288"/>
      <c r="K396" s="267"/>
      <c r="L396" s="267"/>
      <c r="M396" s="288"/>
      <c r="N396" s="288"/>
      <c r="O396" s="267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  <c r="BE396" s="4"/>
      <c r="BF396" s="4"/>
      <c r="BG396" s="4"/>
      <c r="BH396" s="4"/>
      <c r="BI396" s="4"/>
      <c r="BJ396" s="4"/>
      <c r="BK396" s="4"/>
      <c r="BL396" s="4"/>
    </row>
    <row r="397" spans="1:64" x14ac:dyDescent="0.3">
      <c r="A397" s="266"/>
      <c r="B397" s="266"/>
      <c r="C397" s="266"/>
      <c r="D397" s="278"/>
      <c r="E397" s="286"/>
      <c r="F397" s="267"/>
      <c r="G397" s="288"/>
      <c r="H397" s="267"/>
      <c r="I397" s="267"/>
      <c r="J397" s="288"/>
      <c r="K397" s="267"/>
      <c r="L397" s="267"/>
      <c r="M397" s="288"/>
      <c r="N397" s="288"/>
      <c r="O397" s="267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  <c r="BE397" s="4"/>
      <c r="BF397" s="4"/>
      <c r="BG397" s="4"/>
      <c r="BH397" s="4"/>
      <c r="BI397" s="4"/>
      <c r="BJ397" s="4"/>
      <c r="BK397" s="4"/>
      <c r="BL397" s="4"/>
    </row>
    <row r="398" spans="1:64" x14ac:dyDescent="0.3">
      <c r="A398" s="266"/>
      <c r="B398" s="266"/>
      <c r="C398" s="266"/>
      <c r="D398" s="278"/>
      <c r="E398" s="286"/>
      <c r="F398" s="267"/>
      <c r="G398" s="288"/>
      <c r="H398" s="267"/>
      <c r="I398" s="267"/>
      <c r="J398" s="288"/>
      <c r="K398" s="267"/>
      <c r="L398" s="267"/>
      <c r="M398" s="288"/>
      <c r="N398" s="288"/>
      <c r="O398" s="267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  <c r="BE398" s="4"/>
      <c r="BF398" s="4"/>
      <c r="BG398" s="4"/>
      <c r="BH398" s="4"/>
      <c r="BI398" s="4"/>
      <c r="BJ398" s="4"/>
      <c r="BK398" s="4"/>
      <c r="BL398" s="4"/>
    </row>
    <row r="399" spans="1:64" x14ac:dyDescent="0.3">
      <c r="A399" s="266"/>
      <c r="B399" s="266"/>
      <c r="C399" s="266"/>
      <c r="D399" s="278"/>
      <c r="E399" s="286"/>
      <c r="F399" s="267"/>
      <c r="G399" s="288"/>
      <c r="H399" s="267"/>
      <c r="I399" s="267"/>
      <c r="J399" s="288"/>
      <c r="K399" s="267"/>
      <c r="L399" s="267"/>
      <c r="M399" s="288"/>
      <c r="N399" s="288"/>
      <c r="O399" s="267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  <c r="BE399" s="4"/>
      <c r="BF399" s="4"/>
      <c r="BG399" s="4"/>
      <c r="BH399" s="4"/>
      <c r="BI399" s="4"/>
      <c r="BJ399" s="4"/>
      <c r="BK399" s="4"/>
      <c r="BL399" s="4"/>
    </row>
    <row r="400" spans="1:64" x14ac:dyDescent="0.3">
      <c r="A400" s="266"/>
      <c r="B400" s="266"/>
      <c r="C400" s="266"/>
      <c r="D400" s="278"/>
      <c r="E400" s="286"/>
      <c r="F400" s="267"/>
      <c r="G400" s="288"/>
      <c r="H400" s="267"/>
      <c r="I400" s="267"/>
      <c r="J400" s="288"/>
      <c r="K400" s="267"/>
      <c r="L400" s="267"/>
      <c r="M400" s="288"/>
      <c r="N400" s="288"/>
      <c r="O400" s="267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  <c r="BE400" s="4"/>
      <c r="BF400" s="4"/>
      <c r="BG400" s="4"/>
      <c r="BH400" s="4"/>
      <c r="BI400" s="4"/>
      <c r="BJ400" s="4"/>
      <c r="BK400" s="4"/>
      <c r="BL400" s="4"/>
    </row>
    <row r="401" spans="1:64" x14ac:dyDescent="0.3">
      <c r="A401" s="266"/>
      <c r="B401" s="266"/>
      <c r="C401" s="266"/>
      <c r="D401" s="278"/>
      <c r="E401" s="286"/>
      <c r="F401" s="267"/>
      <c r="G401" s="288"/>
      <c r="H401" s="267"/>
      <c r="I401" s="267"/>
      <c r="J401" s="288"/>
      <c r="K401" s="267"/>
      <c r="L401" s="267"/>
      <c r="M401" s="288"/>
      <c r="N401" s="288"/>
      <c r="O401" s="267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  <c r="BE401" s="4"/>
      <c r="BF401" s="4"/>
      <c r="BG401" s="4"/>
      <c r="BH401" s="4"/>
      <c r="BI401" s="4"/>
      <c r="BJ401" s="4"/>
      <c r="BK401" s="4"/>
      <c r="BL401" s="4"/>
    </row>
    <row r="402" spans="1:64" x14ac:dyDescent="0.3">
      <c r="A402" s="266"/>
      <c r="B402" s="266"/>
      <c r="C402" s="266"/>
      <c r="D402" s="278"/>
      <c r="E402" s="286"/>
      <c r="F402" s="267"/>
      <c r="G402" s="288"/>
      <c r="H402" s="267"/>
      <c r="I402" s="267"/>
      <c r="J402" s="288"/>
      <c r="K402" s="267"/>
      <c r="L402" s="267"/>
      <c r="M402" s="288"/>
      <c r="N402" s="288"/>
      <c r="O402" s="267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  <c r="BE402" s="4"/>
      <c r="BF402" s="4"/>
      <c r="BG402" s="4"/>
      <c r="BH402" s="4"/>
      <c r="BI402" s="4"/>
      <c r="BJ402" s="4"/>
      <c r="BK402" s="4"/>
      <c r="BL402" s="4"/>
    </row>
    <row r="403" spans="1:64" x14ac:dyDescent="0.3">
      <c r="A403" s="266"/>
      <c r="B403" s="266"/>
      <c r="C403" s="266"/>
      <c r="D403" s="278"/>
      <c r="E403" s="286"/>
      <c r="F403" s="267"/>
      <c r="G403" s="288"/>
      <c r="H403" s="267"/>
      <c r="I403" s="267"/>
      <c r="J403" s="288"/>
      <c r="K403" s="267"/>
      <c r="L403" s="267"/>
      <c r="M403" s="288"/>
      <c r="N403" s="288"/>
      <c r="O403" s="267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  <c r="BE403" s="4"/>
      <c r="BF403" s="4"/>
      <c r="BG403" s="4"/>
      <c r="BH403" s="4"/>
      <c r="BI403" s="4"/>
      <c r="BJ403" s="4"/>
      <c r="BK403" s="4"/>
      <c r="BL403" s="4"/>
    </row>
    <row r="404" spans="1:64" x14ac:dyDescent="0.3">
      <c r="A404" s="266"/>
      <c r="B404" s="266"/>
      <c r="C404" s="266"/>
      <c r="D404" s="278"/>
      <c r="E404" s="286"/>
      <c r="F404" s="267"/>
      <c r="G404" s="288"/>
      <c r="H404" s="267"/>
      <c r="I404" s="267"/>
      <c r="J404" s="288"/>
      <c r="K404" s="267"/>
      <c r="L404" s="267"/>
      <c r="M404" s="288"/>
      <c r="N404" s="288"/>
      <c r="O404" s="267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  <c r="BE404" s="4"/>
      <c r="BF404" s="4"/>
      <c r="BG404" s="4"/>
      <c r="BH404" s="4"/>
      <c r="BI404" s="4"/>
      <c r="BJ404" s="4"/>
      <c r="BK404" s="4"/>
      <c r="BL404" s="4"/>
    </row>
    <row r="405" spans="1:64" x14ac:dyDescent="0.3">
      <c r="A405" s="266"/>
      <c r="B405" s="266"/>
      <c r="C405" s="266"/>
      <c r="D405" s="278"/>
      <c r="E405" s="286"/>
      <c r="F405" s="267"/>
      <c r="G405" s="288"/>
      <c r="H405" s="267"/>
      <c r="I405" s="267"/>
      <c r="J405" s="288"/>
      <c r="K405" s="267"/>
      <c r="L405" s="267"/>
      <c r="M405" s="288"/>
      <c r="N405" s="288"/>
      <c r="O405" s="267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  <c r="BE405" s="4"/>
      <c r="BF405" s="4"/>
      <c r="BG405" s="4"/>
      <c r="BH405" s="4"/>
      <c r="BI405" s="4"/>
      <c r="BJ405" s="4"/>
      <c r="BK405" s="4"/>
      <c r="BL405" s="4"/>
    </row>
    <row r="406" spans="1:64" x14ac:dyDescent="0.3">
      <c r="A406" s="266"/>
      <c r="B406" s="266"/>
      <c r="C406" s="266"/>
      <c r="D406" s="278"/>
      <c r="E406" s="286"/>
      <c r="F406" s="267"/>
      <c r="G406" s="288"/>
      <c r="H406" s="267"/>
      <c r="I406" s="267"/>
      <c r="J406" s="288"/>
      <c r="K406" s="267"/>
      <c r="L406" s="267"/>
      <c r="M406" s="288"/>
      <c r="N406" s="288"/>
      <c r="O406" s="267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  <c r="BE406" s="4"/>
      <c r="BF406" s="4"/>
      <c r="BG406" s="4"/>
      <c r="BH406" s="4"/>
      <c r="BI406" s="4"/>
      <c r="BJ406" s="4"/>
      <c r="BK406" s="4"/>
      <c r="BL406" s="4"/>
    </row>
    <row r="407" spans="1:64" x14ac:dyDescent="0.3">
      <c r="A407" s="266"/>
      <c r="B407" s="266"/>
      <c r="C407" s="266"/>
      <c r="D407" s="278"/>
      <c r="E407" s="286"/>
      <c r="F407" s="267"/>
      <c r="G407" s="288"/>
      <c r="H407" s="267"/>
      <c r="I407" s="267"/>
      <c r="J407" s="288"/>
      <c r="K407" s="267"/>
      <c r="L407" s="267"/>
      <c r="M407" s="288"/>
      <c r="N407" s="288"/>
      <c r="O407" s="267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  <c r="BE407" s="4"/>
      <c r="BF407" s="4"/>
      <c r="BG407" s="4"/>
      <c r="BH407" s="4"/>
      <c r="BI407" s="4"/>
      <c r="BJ407" s="4"/>
      <c r="BK407" s="4"/>
      <c r="BL407" s="4"/>
    </row>
    <row r="408" spans="1:64" x14ac:dyDescent="0.3">
      <c r="A408" s="266"/>
      <c r="B408" s="266"/>
      <c r="C408" s="266"/>
      <c r="D408" s="278"/>
      <c r="E408" s="286"/>
      <c r="F408" s="267"/>
      <c r="G408" s="288"/>
      <c r="H408" s="267"/>
      <c r="I408" s="267"/>
      <c r="J408" s="288"/>
      <c r="K408" s="267"/>
      <c r="L408" s="267"/>
      <c r="M408" s="288"/>
      <c r="N408" s="288"/>
      <c r="O408" s="267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  <c r="BE408" s="4"/>
      <c r="BF408" s="4"/>
      <c r="BG408" s="4"/>
      <c r="BH408" s="4"/>
      <c r="BI408" s="4"/>
      <c r="BJ408" s="4"/>
      <c r="BK408" s="4"/>
      <c r="BL408" s="4"/>
    </row>
    <row r="409" spans="1:64" x14ac:dyDescent="0.3">
      <c r="A409" s="266"/>
      <c r="B409" s="266"/>
      <c r="C409" s="266"/>
      <c r="D409" s="278"/>
      <c r="E409" s="286"/>
      <c r="F409" s="267"/>
      <c r="G409" s="288"/>
      <c r="H409" s="267"/>
      <c r="I409" s="267"/>
      <c r="J409" s="288"/>
      <c r="K409" s="267"/>
      <c r="L409" s="267"/>
      <c r="M409" s="288"/>
      <c r="N409" s="288"/>
      <c r="O409" s="267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  <c r="BE409" s="4"/>
      <c r="BF409" s="4"/>
      <c r="BG409" s="4"/>
      <c r="BH409" s="4"/>
      <c r="BI409" s="4"/>
      <c r="BJ409" s="4"/>
      <c r="BK409" s="4"/>
      <c r="BL409" s="4"/>
    </row>
    <row r="410" spans="1:64" x14ac:dyDescent="0.3">
      <c r="A410" s="266"/>
      <c r="B410" s="266"/>
      <c r="C410" s="266"/>
      <c r="D410" s="278"/>
      <c r="E410" s="286"/>
      <c r="F410" s="267"/>
      <c r="G410" s="288"/>
      <c r="H410" s="267"/>
      <c r="I410" s="267"/>
      <c r="J410" s="288"/>
      <c r="K410" s="267"/>
      <c r="L410" s="267"/>
      <c r="M410" s="288"/>
      <c r="N410" s="288"/>
      <c r="O410" s="267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  <c r="BE410" s="4"/>
      <c r="BF410" s="4"/>
      <c r="BG410" s="4"/>
      <c r="BH410" s="4"/>
      <c r="BI410" s="4"/>
      <c r="BJ410" s="4"/>
      <c r="BK410" s="4"/>
      <c r="BL410" s="4"/>
    </row>
    <row r="411" spans="1:64" x14ac:dyDescent="0.3">
      <c r="A411" s="266"/>
      <c r="B411" s="266"/>
      <c r="C411" s="266"/>
      <c r="D411" s="278"/>
      <c r="E411" s="286"/>
      <c r="F411" s="267"/>
      <c r="G411" s="288"/>
      <c r="H411" s="267"/>
      <c r="I411" s="267"/>
      <c r="J411" s="288"/>
      <c r="K411" s="267"/>
      <c r="L411" s="267"/>
      <c r="M411" s="288"/>
      <c r="N411" s="288"/>
      <c r="O411" s="267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  <c r="BE411" s="4"/>
      <c r="BF411" s="4"/>
      <c r="BG411" s="4"/>
      <c r="BH411" s="4"/>
      <c r="BI411" s="4"/>
      <c r="BJ411" s="4"/>
      <c r="BK411" s="4"/>
      <c r="BL411" s="4"/>
    </row>
    <row r="412" spans="1:64" x14ac:dyDescent="0.3">
      <c r="A412" s="266"/>
      <c r="B412" s="266"/>
      <c r="C412" s="266"/>
      <c r="D412" s="278"/>
      <c r="E412" s="286"/>
      <c r="F412" s="267"/>
      <c r="G412" s="288"/>
      <c r="H412" s="267"/>
      <c r="I412" s="267"/>
      <c r="J412" s="288"/>
      <c r="K412" s="267"/>
      <c r="L412" s="267"/>
      <c r="M412" s="288"/>
      <c r="N412" s="288"/>
      <c r="O412" s="267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  <c r="BE412" s="4"/>
      <c r="BF412" s="4"/>
      <c r="BG412" s="4"/>
      <c r="BH412" s="4"/>
      <c r="BI412" s="4"/>
      <c r="BJ412" s="4"/>
      <c r="BK412" s="4"/>
      <c r="BL412" s="4"/>
    </row>
    <row r="413" spans="1:64" x14ac:dyDescent="0.3">
      <c r="A413" s="266"/>
      <c r="B413" s="266"/>
      <c r="C413" s="266"/>
      <c r="D413" s="278"/>
      <c r="E413" s="286"/>
      <c r="F413" s="267"/>
      <c r="G413" s="288"/>
      <c r="H413" s="267"/>
      <c r="I413" s="267"/>
      <c r="J413" s="288"/>
      <c r="K413" s="267"/>
      <c r="L413" s="267"/>
      <c r="M413" s="288"/>
      <c r="N413" s="288"/>
      <c r="O413" s="267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  <c r="BE413" s="4"/>
      <c r="BF413" s="4"/>
      <c r="BG413" s="4"/>
      <c r="BH413" s="4"/>
      <c r="BI413" s="4"/>
      <c r="BJ413" s="4"/>
      <c r="BK413" s="4"/>
      <c r="BL413" s="4"/>
    </row>
    <row r="414" spans="1:64" x14ac:dyDescent="0.3">
      <c r="A414" s="266"/>
      <c r="B414" s="266"/>
      <c r="C414" s="266"/>
      <c r="D414" s="278"/>
      <c r="E414" s="286"/>
      <c r="F414" s="267"/>
      <c r="G414" s="288"/>
      <c r="H414" s="267"/>
      <c r="I414" s="267"/>
      <c r="J414" s="288"/>
      <c r="K414" s="267"/>
      <c r="L414" s="267"/>
      <c r="M414" s="288"/>
      <c r="N414" s="288"/>
      <c r="O414" s="267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  <c r="BE414" s="4"/>
      <c r="BF414" s="4"/>
      <c r="BG414" s="4"/>
      <c r="BH414" s="4"/>
      <c r="BI414" s="4"/>
      <c r="BJ414" s="4"/>
      <c r="BK414" s="4"/>
      <c r="BL414" s="4"/>
    </row>
    <row r="415" spans="1:64" x14ac:dyDescent="0.3">
      <c r="A415" s="266"/>
      <c r="B415" s="266"/>
      <c r="C415" s="266"/>
      <c r="D415" s="278"/>
      <c r="E415" s="286"/>
      <c r="F415" s="267"/>
      <c r="G415" s="288"/>
      <c r="H415" s="267"/>
      <c r="I415" s="267"/>
      <c r="J415" s="288"/>
      <c r="K415" s="267"/>
      <c r="L415" s="267"/>
      <c r="M415" s="288"/>
      <c r="N415" s="288"/>
      <c r="O415" s="267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  <c r="BE415" s="4"/>
      <c r="BF415" s="4"/>
      <c r="BG415" s="4"/>
      <c r="BH415" s="4"/>
      <c r="BI415" s="4"/>
      <c r="BJ415" s="4"/>
      <c r="BK415" s="4"/>
      <c r="BL415" s="4"/>
    </row>
    <row r="416" spans="1:64" x14ac:dyDescent="0.3">
      <c r="A416" s="266"/>
      <c r="B416" s="266"/>
      <c r="C416" s="266"/>
      <c r="D416" s="278"/>
      <c r="E416" s="286"/>
      <c r="F416" s="267"/>
      <c r="G416" s="288"/>
      <c r="H416" s="267"/>
      <c r="I416" s="267"/>
      <c r="J416" s="288"/>
      <c r="K416" s="267"/>
      <c r="L416" s="267"/>
      <c r="M416" s="288"/>
      <c r="N416" s="288"/>
      <c r="O416" s="267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  <c r="BE416" s="4"/>
      <c r="BF416" s="4"/>
      <c r="BG416" s="4"/>
      <c r="BH416" s="4"/>
      <c r="BI416" s="4"/>
      <c r="BJ416" s="4"/>
      <c r="BK416" s="4"/>
      <c r="BL416" s="4"/>
    </row>
    <row r="417" spans="1:64" x14ac:dyDescent="0.3">
      <c r="A417" s="266"/>
      <c r="B417" s="266"/>
      <c r="C417" s="266"/>
      <c r="D417" s="278"/>
      <c r="E417" s="286"/>
      <c r="F417" s="267"/>
      <c r="G417" s="288"/>
      <c r="H417" s="267"/>
      <c r="I417" s="267"/>
      <c r="J417" s="288"/>
      <c r="K417" s="267"/>
      <c r="L417" s="267"/>
      <c r="M417" s="288"/>
      <c r="N417" s="288"/>
      <c r="O417" s="267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  <c r="BE417" s="4"/>
      <c r="BF417" s="4"/>
      <c r="BG417" s="4"/>
      <c r="BH417" s="4"/>
      <c r="BI417" s="4"/>
      <c r="BJ417" s="4"/>
      <c r="BK417" s="4"/>
      <c r="BL417" s="4"/>
    </row>
    <row r="418" spans="1:64" x14ac:dyDescent="0.3">
      <c r="A418" s="266"/>
      <c r="B418" s="266"/>
      <c r="C418" s="266"/>
      <c r="D418" s="278"/>
      <c r="E418" s="286"/>
      <c r="F418" s="267"/>
      <c r="G418" s="288"/>
      <c r="H418" s="267"/>
      <c r="I418" s="267"/>
      <c r="J418" s="288"/>
      <c r="K418" s="267"/>
      <c r="L418" s="267"/>
      <c r="M418" s="288"/>
      <c r="N418" s="288"/>
      <c r="O418" s="267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  <c r="BE418" s="4"/>
      <c r="BF418" s="4"/>
      <c r="BG418" s="4"/>
      <c r="BH418" s="4"/>
      <c r="BI418" s="4"/>
      <c r="BJ418" s="4"/>
      <c r="BK418" s="4"/>
      <c r="BL418" s="4"/>
    </row>
    <row r="419" spans="1:64" x14ac:dyDescent="0.3">
      <c r="A419" s="266"/>
      <c r="B419" s="266"/>
      <c r="C419" s="266"/>
      <c r="D419" s="278"/>
      <c r="E419" s="286"/>
      <c r="F419" s="267"/>
      <c r="G419" s="288"/>
      <c r="H419" s="267"/>
      <c r="I419" s="267"/>
      <c r="J419" s="288"/>
      <c r="K419" s="267"/>
      <c r="L419" s="267"/>
      <c r="M419" s="288"/>
      <c r="N419" s="288"/>
      <c r="O419" s="267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  <c r="BE419" s="4"/>
      <c r="BF419" s="4"/>
      <c r="BG419" s="4"/>
      <c r="BH419" s="4"/>
      <c r="BI419" s="4"/>
      <c r="BJ419" s="4"/>
      <c r="BK419" s="4"/>
      <c r="BL419" s="4"/>
    </row>
    <row r="420" spans="1:64" x14ac:dyDescent="0.3">
      <c r="A420" s="266"/>
      <c r="B420" s="266"/>
      <c r="C420" s="266"/>
      <c r="D420" s="278"/>
      <c r="E420" s="286"/>
      <c r="F420" s="267"/>
      <c r="G420" s="288"/>
      <c r="H420" s="267"/>
      <c r="I420" s="267"/>
      <c r="J420" s="288"/>
      <c r="K420" s="267"/>
      <c r="L420" s="267"/>
      <c r="M420" s="288"/>
      <c r="N420" s="288"/>
      <c r="O420" s="267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  <c r="BE420" s="4"/>
      <c r="BF420" s="4"/>
      <c r="BG420" s="4"/>
      <c r="BH420" s="4"/>
      <c r="BI420" s="4"/>
      <c r="BJ420" s="4"/>
      <c r="BK420" s="4"/>
      <c r="BL420" s="4"/>
    </row>
    <row r="421" spans="1:64" x14ac:dyDescent="0.3">
      <c r="A421" s="266"/>
      <c r="B421" s="266"/>
      <c r="C421" s="266"/>
      <c r="D421" s="278"/>
      <c r="E421" s="286"/>
      <c r="F421" s="267"/>
      <c r="G421" s="288"/>
      <c r="H421" s="267"/>
      <c r="I421" s="267"/>
      <c r="J421" s="288"/>
      <c r="K421" s="267"/>
      <c r="L421" s="267"/>
      <c r="M421" s="288"/>
      <c r="N421" s="288"/>
      <c r="O421" s="267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  <c r="BE421" s="4"/>
      <c r="BF421" s="4"/>
      <c r="BG421" s="4"/>
      <c r="BH421" s="4"/>
      <c r="BI421" s="4"/>
      <c r="BJ421" s="4"/>
      <c r="BK421" s="4"/>
      <c r="BL421" s="4"/>
    </row>
    <row r="422" spans="1:64" x14ac:dyDescent="0.3">
      <c r="A422" s="266"/>
      <c r="B422" s="266"/>
      <c r="C422" s="266"/>
      <c r="D422" s="278"/>
      <c r="E422" s="286"/>
      <c r="F422" s="267"/>
      <c r="G422" s="288"/>
      <c r="H422" s="267"/>
      <c r="I422" s="267"/>
      <c r="J422" s="288"/>
      <c r="K422" s="267"/>
      <c r="L422" s="267"/>
      <c r="M422" s="288"/>
      <c r="N422" s="288"/>
      <c r="O422" s="267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  <c r="BE422" s="4"/>
      <c r="BF422" s="4"/>
      <c r="BG422" s="4"/>
      <c r="BH422" s="4"/>
      <c r="BI422" s="4"/>
      <c r="BJ422" s="4"/>
      <c r="BK422" s="4"/>
      <c r="BL422" s="4"/>
    </row>
    <row r="423" spans="1:64" x14ac:dyDescent="0.3">
      <c r="A423" s="266"/>
      <c r="B423" s="266"/>
      <c r="C423" s="266"/>
      <c r="D423" s="278"/>
      <c r="E423" s="286"/>
      <c r="F423" s="267"/>
      <c r="G423" s="288"/>
      <c r="H423" s="267"/>
      <c r="I423" s="267"/>
      <c r="J423" s="288"/>
      <c r="K423" s="267"/>
      <c r="L423" s="267"/>
      <c r="M423" s="288"/>
      <c r="N423" s="288"/>
      <c r="O423" s="267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  <c r="BE423" s="4"/>
      <c r="BF423" s="4"/>
      <c r="BG423" s="4"/>
      <c r="BH423" s="4"/>
      <c r="BI423" s="4"/>
      <c r="BJ423" s="4"/>
      <c r="BK423" s="4"/>
      <c r="BL423" s="4"/>
    </row>
    <row r="424" spans="1:64" x14ac:dyDescent="0.3">
      <c r="A424" s="266"/>
      <c r="B424" s="266"/>
      <c r="C424" s="266"/>
      <c r="D424" s="278"/>
      <c r="E424" s="286"/>
      <c r="F424" s="267"/>
      <c r="G424" s="288"/>
      <c r="H424" s="267"/>
      <c r="I424" s="267"/>
      <c r="J424" s="288"/>
      <c r="K424" s="267"/>
      <c r="L424" s="267"/>
      <c r="M424" s="288"/>
      <c r="N424" s="288"/>
      <c r="O424" s="267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  <c r="BE424" s="4"/>
      <c r="BF424" s="4"/>
      <c r="BG424" s="4"/>
      <c r="BH424" s="4"/>
      <c r="BI424" s="4"/>
      <c r="BJ424" s="4"/>
      <c r="BK424" s="4"/>
      <c r="BL424" s="4"/>
    </row>
    <row r="425" spans="1:64" x14ac:dyDescent="0.3">
      <c r="A425" s="266"/>
      <c r="B425" s="266"/>
      <c r="C425" s="266"/>
      <c r="D425" s="278"/>
      <c r="E425" s="286"/>
      <c r="F425" s="267"/>
      <c r="G425" s="288"/>
      <c r="H425" s="267"/>
      <c r="I425" s="267"/>
      <c r="J425" s="288"/>
      <c r="K425" s="267"/>
      <c r="L425" s="267"/>
      <c r="M425" s="288"/>
      <c r="N425" s="288"/>
      <c r="O425" s="267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  <c r="BE425" s="4"/>
      <c r="BF425" s="4"/>
      <c r="BG425" s="4"/>
      <c r="BH425" s="4"/>
      <c r="BI425" s="4"/>
      <c r="BJ425" s="4"/>
      <c r="BK425" s="4"/>
      <c r="BL425" s="4"/>
    </row>
    <row r="426" spans="1:64" x14ac:dyDescent="0.3">
      <c r="A426" s="266"/>
      <c r="B426" s="266"/>
      <c r="C426" s="266"/>
      <c r="D426" s="278"/>
      <c r="E426" s="286"/>
      <c r="F426" s="267"/>
      <c r="G426" s="288"/>
      <c r="H426" s="267"/>
      <c r="I426" s="267"/>
      <c r="J426" s="288"/>
      <c r="K426" s="267"/>
      <c r="L426" s="267"/>
      <c r="M426" s="288"/>
      <c r="N426" s="288"/>
      <c r="O426" s="267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  <c r="BE426" s="4"/>
      <c r="BF426" s="4"/>
      <c r="BG426" s="4"/>
      <c r="BH426" s="4"/>
      <c r="BI426" s="4"/>
      <c r="BJ426" s="4"/>
      <c r="BK426" s="4"/>
      <c r="BL426" s="4"/>
    </row>
    <row r="427" spans="1:64" x14ac:dyDescent="0.3">
      <c r="A427" s="266"/>
      <c r="B427" s="266"/>
      <c r="C427" s="266"/>
      <c r="D427" s="278"/>
      <c r="E427" s="286"/>
      <c r="F427" s="267"/>
      <c r="G427" s="288"/>
      <c r="H427" s="267"/>
      <c r="I427" s="267"/>
      <c r="J427" s="288"/>
      <c r="K427" s="267"/>
      <c r="L427" s="267"/>
      <c r="M427" s="288"/>
      <c r="N427" s="288"/>
      <c r="O427" s="267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  <c r="BE427" s="4"/>
      <c r="BF427" s="4"/>
      <c r="BG427" s="4"/>
      <c r="BH427" s="4"/>
      <c r="BI427" s="4"/>
      <c r="BJ427" s="4"/>
      <c r="BK427" s="4"/>
      <c r="BL427" s="4"/>
    </row>
    <row r="428" spans="1:64" x14ac:dyDescent="0.3">
      <c r="A428" s="266"/>
      <c r="B428" s="266"/>
      <c r="C428" s="266"/>
      <c r="D428" s="278"/>
      <c r="E428" s="286"/>
      <c r="F428" s="267"/>
      <c r="G428" s="288"/>
      <c r="H428" s="267"/>
      <c r="I428" s="267"/>
      <c r="J428" s="288"/>
      <c r="K428" s="267"/>
      <c r="L428" s="267"/>
      <c r="M428" s="288"/>
      <c r="N428" s="288"/>
      <c r="O428" s="267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  <c r="BE428" s="4"/>
      <c r="BF428" s="4"/>
      <c r="BG428" s="4"/>
      <c r="BH428" s="4"/>
      <c r="BI428" s="4"/>
      <c r="BJ428" s="4"/>
      <c r="BK428" s="4"/>
      <c r="BL428" s="4"/>
    </row>
    <row r="429" spans="1:64" x14ac:dyDescent="0.3">
      <c r="A429" s="266"/>
      <c r="B429" s="266"/>
      <c r="C429" s="266"/>
      <c r="D429" s="278"/>
      <c r="E429" s="286"/>
      <c r="F429" s="267"/>
      <c r="G429" s="288"/>
      <c r="H429" s="267"/>
      <c r="I429" s="267"/>
      <c r="J429" s="288"/>
      <c r="K429" s="267"/>
      <c r="L429" s="267"/>
      <c r="M429" s="288"/>
      <c r="N429" s="288"/>
      <c r="O429" s="267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  <c r="BE429" s="4"/>
      <c r="BF429" s="4"/>
      <c r="BG429" s="4"/>
      <c r="BH429" s="4"/>
      <c r="BI429" s="4"/>
      <c r="BJ429" s="4"/>
      <c r="BK429" s="4"/>
      <c r="BL429" s="4"/>
    </row>
    <row r="430" spans="1:64" x14ac:dyDescent="0.3">
      <c r="A430" s="266"/>
      <c r="B430" s="266"/>
      <c r="C430" s="266"/>
      <c r="D430" s="278"/>
      <c r="E430" s="286"/>
      <c r="F430" s="267"/>
      <c r="G430" s="288"/>
      <c r="H430" s="267"/>
      <c r="I430" s="267"/>
      <c r="J430" s="288"/>
      <c r="K430" s="267"/>
      <c r="L430" s="267"/>
      <c r="M430" s="288"/>
      <c r="N430" s="288"/>
      <c r="O430" s="267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  <c r="BE430" s="4"/>
      <c r="BF430" s="4"/>
      <c r="BG430" s="4"/>
      <c r="BH430" s="4"/>
      <c r="BI430" s="4"/>
      <c r="BJ430" s="4"/>
      <c r="BK430" s="4"/>
      <c r="BL430" s="4"/>
    </row>
    <row r="431" spans="1:64" x14ac:dyDescent="0.3">
      <c r="A431" s="266"/>
      <c r="B431" s="266"/>
      <c r="C431" s="266"/>
      <c r="D431" s="278"/>
      <c r="E431" s="286"/>
      <c r="F431" s="267"/>
      <c r="G431" s="288"/>
      <c r="H431" s="267"/>
      <c r="I431" s="267"/>
      <c r="J431" s="288"/>
      <c r="K431" s="267"/>
      <c r="L431" s="267"/>
      <c r="M431" s="288"/>
      <c r="N431" s="288"/>
      <c r="O431" s="267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  <c r="BE431" s="4"/>
      <c r="BF431" s="4"/>
      <c r="BG431" s="4"/>
      <c r="BH431" s="4"/>
      <c r="BI431" s="4"/>
      <c r="BJ431" s="4"/>
      <c r="BK431" s="4"/>
      <c r="BL431" s="4"/>
    </row>
    <row r="432" spans="1:64" x14ac:dyDescent="0.3">
      <c r="A432" s="266"/>
      <c r="B432" s="266"/>
      <c r="C432" s="266"/>
      <c r="D432" s="278"/>
      <c r="E432" s="286"/>
      <c r="F432" s="267"/>
      <c r="G432" s="288"/>
      <c r="H432" s="267"/>
      <c r="I432" s="267"/>
      <c r="J432" s="288"/>
      <c r="K432" s="267"/>
      <c r="L432" s="267"/>
      <c r="M432" s="288"/>
      <c r="N432" s="288"/>
      <c r="O432" s="267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  <c r="BE432" s="4"/>
      <c r="BF432" s="4"/>
      <c r="BG432" s="4"/>
      <c r="BH432" s="4"/>
      <c r="BI432" s="4"/>
      <c r="BJ432" s="4"/>
      <c r="BK432" s="4"/>
      <c r="BL432" s="4"/>
    </row>
    <row r="433" spans="1:64" x14ac:dyDescent="0.3">
      <c r="A433" s="266"/>
      <c r="B433" s="266"/>
      <c r="C433" s="266"/>
      <c r="D433" s="278"/>
      <c r="E433" s="286"/>
      <c r="F433" s="267"/>
      <c r="G433" s="288"/>
      <c r="H433" s="267"/>
      <c r="I433" s="267"/>
      <c r="J433" s="288"/>
      <c r="K433" s="267"/>
      <c r="L433" s="267"/>
      <c r="M433" s="288"/>
      <c r="N433" s="288"/>
      <c r="O433" s="267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  <c r="BE433" s="4"/>
      <c r="BF433" s="4"/>
      <c r="BG433" s="4"/>
      <c r="BH433" s="4"/>
      <c r="BI433" s="4"/>
      <c r="BJ433" s="4"/>
      <c r="BK433" s="4"/>
      <c r="BL433" s="4"/>
    </row>
    <row r="434" spans="1:64" x14ac:dyDescent="0.3">
      <c r="A434" s="266"/>
      <c r="B434" s="266"/>
      <c r="C434" s="266"/>
      <c r="D434" s="278"/>
      <c r="E434" s="286"/>
      <c r="F434" s="267"/>
      <c r="G434" s="288"/>
      <c r="H434" s="267"/>
      <c r="I434" s="267"/>
      <c r="J434" s="288"/>
      <c r="K434" s="267"/>
      <c r="L434" s="267"/>
      <c r="M434" s="288"/>
      <c r="N434" s="288"/>
      <c r="O434" s="267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  <c r="BE434" s="4"/>
      <c r="BF434" s="4"/>
      <c r="BG434" s="4"/>
      <c r="BH434" s="4"/>
      <c r="BI434" s="4"/>
      <c r="BJ434" s="4"/>
      <c r="BK434" s="4"/>
      <c r="BL434" s="4"/>
    </row>
    <row r="435" spans="1:64" x14ac:dyDescent="0.3">
      <c r="A435" s="266"/>
      <c r="B435" s="266"/>
      <c r="C435" s="266"/>
      <c r="D435" s="278"/>
      <c r="E435" s="286"/>
      <c r="F435" s="267"/>
      <c r="G435" s="288"/>
      <c r="H435" s="267"/>
      <c r="I435" s="267"/>
      <c r="J435" s="288"/>
      <c r="K435" s="267"/>
      <c r="L435" s="267"/>
      <c r="M435" s="288"/>
      <c r="N435" s="288"/>
      <c r="O435" s="267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  <c r="BE435" s="4"/>
      <c r="BF435" s="4"/>
      <c r="BG435" s="4"/>
      <c r="BH435" s="4"/>
      <c r="BI435" s="4"/>
      <c r="BJ435" s="4"/>
      <c r="BK435" s="4"/>
      <c r="BL435" s="4"/>
    </row>
    <row r="436" spans="1:64" x14ac:dyDescent="0.3">
      <c r="A436" s="266"/>
      <c r="B436" s="266"/>
      <c r="C436" s="266"/>
      <c r="D436" s="278"/>
      <c r="E436" s="286"/>
      <c r="F436" s="267"/>
      <c r="G436" s="288"/>
      <c r="H436" s="267"/>
      <c r="I436" s="267"/>
      <c r="J436" s="288"/>
      <c r="K436" s="267"/>
      <c r="L436" s="267"/>
      <c r="M436" s="288"/>
      <c r="N436" s="288"/>
      <c r="O436" s="267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  <c r="BE436" s="4"/>
      <c r="BF436" s="4"/>
      <c r="BG436" s="4"/>
      <c r="BH436" s="4"/>
      <c r="BI436" s="4"/>
      <c r="BJ436" s="4"/>
      <c r="BK436" s="4"/>
      <c r="BL436" s="4"/>
    </row>
    <row r="437" spans="1:64" x14ac:dyDescent="0.3">
      <c r="A437" s="266"/>
      <c r="B437" s="266"/>
      <c r="C437" s="266"/>
      <c r="D437" s="278"/>
      <c r="E437" s="286"/>
      <c r="F437" s="267"/>
      <c r="G437" s="288"/>
      <c r="H437" s="267"/>
      <c r="I437" s="267"/>
      <c r="J437" s="288"/>
      <c r="K437" s="267"/>
      <c r="L437" s="267"/>
      <c r="M437" s="288"/>
      <c r="N437" s="288"/>
      <c r="O437" s="267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  <c r="BE437" s="4"/>
      <c r="BF437" s="4"/>
      <c r="BG437" s="4"/>
      <c r="BH437" s="4"/>
      <c r="BI437" s="4"/>
      <c r="BJ437" s="4"/>
      <c r="BK437" s="4"/>
      <c r="BL437" s="4"/>
    </row>
    <row r="438" spans="1:64" x14ac:dyDescent="0.3">
      <c r="A438" s="266"/>
      <c r="B438" s="266"/>
      <c r="C438" s="266"/>
      <c r="D438" s="278"/>
      <c r="E438" s="286"/>
      <c r="F438" s="267"/>
      <c r="G438" s="288"/>
      <c r="H438" s="267"/>
      <c r="I438" s="267"/>
      <c r="J438" s="288"/>
      <c r="K438" s="267"/>
      <c r="L438" s="267"/>
      <c r="M438" s="288"/>
      <c r="N438" s="288"/>
      <c r="O438" s="267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  <c r="BE438" s="4"/>
      <c r="BF438" s="4"/>
      <c r="BG438" s="4"/>
      <c r="BH438" s="4"/>
      <c r="BI438" s="4"/>
      <c r="BJ438" s="4"/>
      <c r="BK438" s="4"/>
      <c r="BL438" s="4"/>
    </row>
    <row r="439" spans="1:64" x14ac:dyDescent="0.3">
      <c r="A439" s="266"/>
      <c r="B439" s="266"/>
      <c r="C439" s="266"/>
      <c r="D439" s="278"/>
      <c r="E439" s="286"/>
      <c r="F439" s="267"/>
      <c r="G439" s="288"/>
      <c r="H439" s="267"/>
      <c r="I439" s="267"/>
      <c r="J439" s="288"/>
      <c r="K439" s="267"/>
      <c r="L439" s="267"/>
      <c r="M439" s="288"/>
      <c r="N439" s="288"/>
      <c r="O439" s="267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  <c r="BE439" s="4"/>
      <c r="BF439" s="4"/>
      <c r="BG439" s="4"/>
      <c r="BH439" s="4"/>
      <c r="BI439" s="4"/>
      <c r="BJ439" s="4"/>
      <c r="BK439" s="4"/>
      <c r="BL439" s="4"/>
    </row>
    <row r="440" spans="1:64" x14ac:dyDescent="0.3">
      <c r="A440" s="266"/>
      <c r="B440" s="266"/>
      <c r="C440" s="266"/>
      <c r="D440" s="278"/>
      <c r="E440" s="286"/>
      <c r="F440" s="267"/>
      <c r="G440" s="288"/>
      <c r="H440" s="267"/>
      <c r="I440" s="267"/>
      <c r="J440" s="288"/>
      <c r="K440" s="267"/>
      <c r="L440" s="267"/>
      <c r="M440" s="288"/>
      <c r="N440" s="288"/>
      <c r="O440" s="267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  <c r="BE440" s="4"/>
      <c r="BF440" s="4"/>
      <c r="BG440" s="4"/>
      <c r="BH440" s="4"/>
      <c r="BI440" s="4"/>
      <c r="BJ440" s="4"/>
      <c r="BK440" s="4"/>
      <c r="BL440" s="4"/>
    </row>
    <row r="441" spans="1:64" x14ac:dyDescent="0.3">
      <c r="A441" s="266"/>
      <c r="B441" s="266"/>
      <c r="C441" s="266"/>
      <c r="D441" s="278"/>
      <c r="E441" s="286"/>
      <c r="F441" s="267"/>
      <c r="G441" s="288"/>
      <c r="H441" s="267"/>
      <c r="I441" s="267"/>
      <c r="J441" s="288"/>
      <c r="K441" s="267"/>
      <c r="L441" s="267"/>
      <c r="M441" s="288"/>
      <c r="N441" s="288"/>
      <c r="O441" s="267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  <c r="BE441" s="4"/>
      <c r="BF441" s="4"/>
      <c r="BG441" s="4"/>
      <c r="BH441" s="4"/>
      <c r="BI441" s="4"/>
      <c r="BJ441" s="4"/>
      <c r="BK441" s="4"/>
      <c r="BL441" s="4"/>
    </row>
    <row r="442" spans="1:64" x14ac:dyDescent="0.3">
      <c r="A442" s="266"/>
      <c r="B442" s="266"/>
      <c r="C442" s="266"/>
      <c r="D442" s="278"/>
      <c r="E442" s="286"/>
      <c r="F442" s="267"/>
      <c r="G442" s="288"/>
      <c r="H442" s="267"/>
      <c r="I442" s="267"/>
      <c r="J442" s="288"/>
      <c r="K442" s="267"/>
      <c r="L442" s="267"/>
      <c r="M442" s="288"/>
      <c r="N442" s="288"/>
      <c r="O442" s="267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  <c r="BE442" s="4"/>
      <c r="BF442" s="4"/>
      <c r="BG442" s="4"/>
      <c r="BH442" s="4"/>
      <c r="BI442" s="4"/>
      <c r="BJ442" s="4"/>
      <c r="BK442" s="4"/>
      <c r="BL442" s="4"/>
    </row>
    <row r="443" spans="1:64" x14ac:dyDescent="0.3">
      <c r="A443" s="266"/>
      <c r="B443" s="266"/>
      <c r="C443" s="266"/>
      <c r="D443" s="278"/>
      <c r="E443" s="286"/>
      <c r="F443" s="267"/>
      <c r="G443" s="288"/>
      <c r="H443" s="267"/>
      <c r="I443" s="267"/>
      <c r="J443" s="288"/>
      <c r="K443" s="267"/>
      <c r="L443" s="267"/>
      <c r="M443" s="288"/>
      <c r="N443" s="288"/>
      <c r="O443" s="267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  <c r="BE443" s="4"/>
      <c r="BF443" s="4"/>
      <c r="BG443" s="4"/>
      <c r="BH443" s="4"/>
      <c r="BI443" s="4"/>
      <c r="BJ443" s="4"/>
      <c r="BK443" s="4"/>
      <c r="BL443" s="4"/>
    </row>
    <row r="444" spans="1:64" x14ac:dyDescent="0.3">
      <c r="A444" s="266"/>
      <c r="B444" s="266"/>
      <c r="C444" s="266"/>
      <c r="D444" s="278"/>
      <c r="E444" s="286"/>
      <c r="F444" s="267"/>
      <c r="G444" s="288"/>
      <c r="H444" s="267"/>
      <c r="I444" s="267"/>
      <c r="J444" s="288"/>
      <c r="K444" s="267"/>
      <c r="L444" s="267"/>
      <c r="M444" s="288"/>
      <c r="N444" s="288"/>
      <c r="O444" s="267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  <c r="BE444" s="4"/>
      <c r="BF444" s="4"/>
      <c r="BG444" s="4"/>
      <c r="BH444" s="4"/>
      <c r="BI444" s="4"/>
      <c r="BJ444" s="4"/>
      <c r="BK444" s="4"/>
      <c r="BL444" s="4"/>
    </row>
    <row r="445" spans="1:64" x14ac:dyDescent="0.3">
      <c r="A445" s="266"/>
      <c r="B445" s="266"/>
      <c r="C445" s="266"/>
      <c r="D445" s="278"/>
      <c r="E445" s="286"/>
      <c r="F445" s="267"/>
      <c r="G445" s="288"/>
      <c r="H445" s="267"/>
      <c r="I445" s="267"/>
      <c r="J445" s="288"/>
      <c r="K445" s="267"/>
      <c r="L445" s="267"/>
      <c r="M445" s="288"/>
      <c r="N445" s="288"/>
      <c r="O445" s="267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  <c r="BE445" s="4"/>
      <c r="BF445" s="4"/>
      <c r="BG445" s="4"/>
      <c r="BH445" s="4"/>
      <c r="BI445" s="4"/>
      <c r="BJ445" s="4"/>
      <c r="BK445" s="4"/>
      <c r="BL445" s="4"/>
    </row>
    <row r="446" spans="1:64" x14ac:dyDescent="0.3">
      <c r="A446" s="266"/>
      <c r="B446" s="266"/>
      <c r="C446" s="266"/>
      <c r="D446" s="278"/>
      <c r="E446" s="286"/>
      <c r="F446" s="267"/>
      <c r="G446" s="288"/>
      <c r="H446" s="267"/>
      <c r="I446" s="267"/>
      <c r="J446" s="288"/>
      <c r="K446" s="267"/>
      <c r="L446" s="267"/>
      <c r="M446" s="288"/>
      <c r="N446" s="288"/>
      <c r="O446" s="267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  <c r="BE446" s="4"/>
      <c r="BF446" s="4"/>
      <c r="BG446" s="4"/>
      <c r="BH446" s="4"/>
      <c r="BI446" s="4"/>
      <c r="BJ446" s="4"/>
      <c r="BK446" s="4"/>
      <c r="BL446" s="4"/>
    </row>
    <row r="447" spans="1:64" x14ac:dyDescent="0.3">
      <c r="A447" s="266"/>
      <c r="B447" s="266"/>
      <c r="C447" s="266"/>
      <c r="D447" s="278"/>
      <c r="E447" s="286"/>
      <c r="F447" s="267"/>
      <c r="G447" s="288"/>
      <c r="H447" s="267"/>
      <c r="I447" s="267"/>
      <c r="J447" s="288"/>
      <c r="K447" s="267"/>
      <c r="L447" s="267"/>
      <c r="M447" s="288"/>
      <c r="N447" s="288"/>
      <c r="O447" s="267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  <c r="BE447" s="4"/>
      <c r="BF447" s="4"/>
      <c r="BG447" s="4"/>
      <c r="BH447" s="4"/>
      <c r="BI447" s="4"/>
      <c r="BJ447" s="4"/>
      <c r="BK447" s="4"/>
      <c r="BL447" s="4"/>
    </row>
    <row r="448" spans="1:64" x14ac:dyDescent="0.3">
      <c r="A448" s="266"/>
      <c r="B448" s="266"/>
      <c r="C448" s="266"/>
      <c r="D448" s="278"/>
      <c r="E448" s="286"/>
      <c r="F448" s="267"/>
      <c r="G448" s="288"/>
      <c r="H448" s="267"/>
      <c r="I448" s="267"/>
      <c r="J448" s="288"/>
      <c r="K448" s="267"/>
      <c r="L448" s="267"/>
      <c r="M448" s="288"/>
      <c r="N448" s="288"/>
      <c r="O448" s="267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  <c r="BE448" s="4"/>
      <c r="BF448" s="4"/>
      <c r="BG448" s="4"/>
      <c r="BH448" s="4"/>
      <c r="BI448" s="4"/>
      <c r="BJ448" s="4"/>
      <c r="BK448" s="4"/>
      <c r="BL448" s="4"/>
    </row>
    <row r="449" spans="1:64" x14ac:dyDescent="0.3">
      <c r="A449" s="266"/>
      <c r="B449" s="266"/>
      <c r="C449" s="266"/>
      <c r="D449" s="278"/>
      <c r="E449" s="286"/>
      <c r="F449" s="267"/>
      <c r="G449" s="288"/>
      <c r="H449" s="267"/>
      <c r="I449" s="267"/>
      <c r="J449" s="288"/>
      <c r="K449" s="267"/>
      <c r="L449" s="267"/>
      <c r="M449" s="288"/>
      <c r="N449" s="288"/>
      <c r="O449" s="267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  <c r="BE449" s="4"/>
      <c r="BF449" s="4"/>
      <c r="BG449" s="4"/>
      <c r="BH449" s="4"/>
      <c r="BI449" s="4"/>
      <c r="BJ449" s="4"/>
      <c r="BK449" s="4"/>
      <c r="BL449" s="4"/>
    </row>
    <row r="450" spans="1:64" x14ac:dyDescent="0.3">
      <c r="A450" s="266"/>
      <c r="B450" s="266"/>
      <c r="C450" s="266"/>
      <c r="D450" s="278"/>
      <c r="E450" s="286"/>
      <c r="F450" s="267"/>
      <c r="G450" s="288"/>
      <c r="H450" s="267"/>
      <c r="I450" s="267"/>
      <c r="J450" s="288"/>
      <c r="K450" s="267"/>
      <c r="L450" s="267"/>
      <c r="M450" s="288"/>
      <c r="N450" s="288"/>
      <c r="O450" s="267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  <c r="BE450" s="4"/>
      <c r="BF450" s="4"/>
      <c r="BG450" s="4"/>
      <c r="BH450" s="4"/>
      <c r="BI450" s="4"/>
      <c r="BJ450" s="4"/>
      <c r="BK450" s="4"/>
      <c r="BL450" s="4"/>
    </row>
    <row r="451" spans="1:64" x14ac:dyDescent="0.3">
      <c r="A451" s="266"/>
      <c r="B451" s="266"/>
      <c r="C451" s="266"/>
      <c r="D451" s="278"/>
      <c r="E451" s="286"/>
      <c r="F451" s="267"/>
      <c r="G451" s="288"/>
      <c r="H451" s="267"/>
      <c r="I451" s="267"/>
      <c r="J451" s="288"/>
      <c r="K451" s="267"/>
      <c r="L451" s="267"/>
      <c r="M451" s="288"/>
      <c r="N451" s="288"/>
      <c r="O451" s="267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  <c r="BE451" s="4"/>
      <c r="BF451" s="4"/>
      <c r="BG451" s="4"/>
      <c r="BH451" s="4"/>
      <c r="BI451" s="4"/>
      <c r="BJ451" s="4"/>
      <c r="BK451" s="4"/>
      <c r="BL451" s="4"/>
    </row>
    <row r="452" spans="1:64" x14ac:dyDescent="0.3">
      <c r="A452" s="266"/>
      <c r="B452" s="266"/>
      <c r="C452" s="266"/>
      <c r="D452" s="278"/>
      <c r="E452" s="286"/>
      <c r="F452" s="267"/>
      <c r="G452" s="288"/>
      <c r="H452" s="267"/>
      <c r="I452" s="267"/>
      <c r="J452" s="288"/>
      <c r="K452" s="267"/>
      <c r="L452" s="267"/>
      <c r="M452" s="288"/>
      <c r="N452" s="288"/>
      <c r="O452" s="267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  <c r="BE452" s="4"/>
      <c r="BF452" s="4"/>
      <c r="BG452" s="4"/>
      <c r="BH452" s="4"/>
      <c r="BI452" s="4"/>
      <c r="BJ452" s="4"/>
      <c r="BK452" s="4"/>
      <c r="BL452" s="4"/>
    </row>
    <row r="453" spans="1:64" x14ac:dyDescent="0.3">
      <c r="A453" s="266"/>
      <c r="B453" s="266"/>
      <c r="C453" s="266"/>
      <c r="D453" s="278"/>
      <c r="E453" s="286"/>
      <c r="F453" s="267"/>
      <c r="G453" s="288"/>
      <c r="H453" s="267"/>
      <c r="I453" s="267"/>
      <c r="J453" s="288"/>
      <c r="K453" s="267"/>
      <c r="L453" s="267"/>
      <c r="M453" s="288"/>
      <c r="N453" s="288"/>
      <c r="O453" s="267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  <c r="BE453" s="4"/>
      <c r="BF453" s="4"/>
      <c r="BG453" s="4"/>
      <c r="BH453" s="4"/>
      <c r="BI453" s="4"/>
      <c r="BJ453" s="4"/>
      <c r="BK453" s="4"/>
      <c r="BL453" s="4"/>
    </row>
    <row r="454" spans="1:64" x14ac:dyDescent="0.3">
      <c r="A454" s="266"/>
      <c r="B454" s="266"/>
      <c r="C454" s="266"/>
      <c r="D454" s="278"/>
      <c r="E454" s="286"/>
      <c r="F454" s="267"/>
      <c r="G454" s="288"/>
      <c r="H454" s="267"/>
      <c r="I454" s="267"/>
      <c r="J454" s="288"/>
      <c r="K454" s="267"/>
      <c r="L454" s="267"/>
      <c r="M454" s="288"/>
      <c r="N454" s="288"/>
      <c r="O454" s="267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  <c r="BE454" s="4"/>
      <c r="BF454" s="4"/>
      <c r="BG454" s="4"/>
      <c r="BH454" s="4"/>
      <c r="BI454" s="4"/>
      <c r="BJ454" s="4"/>
      <c r="BK454" s="4"/>
      <c r="BL454" s="4"/>
    </row>
    <row r="455" spans="1:64" x14ac:dyDescent="0.3">
      <c r="A455" s="266"/>
      <c r="B455" s="266"/>
      <c r="C455" s="266"/>
      <c r="D455" s="278"/>
      <c r="E455" s="286"/>
      <c r="F455" s="267"/>
      <c r="G455" s="288"/>
      <c r="H455" s="267"/>
      <c r="I455" s="267"/>
      <c r="J455" s="288"/>
      <c r="K455" s="267"/>
      <c r="L455" s="267"/>
      <c r="M455" s="288"/>
      <c r="N455" s="288"/>
      <c r="O455" s="267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  <c r="BE455" s="4"/>
      <c r="BF455" s="4"/>
      <c r="BG455" s="4"/>
      <c r="BH455" s="4"/>
      <c r="BI455" s="4"/>
      <c r="BJ455" s="4"/>
      <c r="BK455" s="4"/>
      <c r="BL455" s="4"/>
    </row>
    <row r="456" spans="1:64" x14ac:dyDescent="0.3">
      <c r="A456" s="266"/>
      <c r="B456" s="266"/>
      <c r="C456" s="266"/>
      <c r="D456" s="278"/>
      <c r="E456" s="286"/>
      <c r="F456" s="267"/>
      <c r="G456" s="288"/>
      <c r="H456" s="267"/>
      <c r="I456" s="267"/>
      <c r="J456" s="288"/>
      <c r="K456" s="267"/>
      <c r="L456" s="267"/>
      <c r="M456" s="288"/>
      <c r="N456" s="288"/>
      <c r="O456" s="267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  <c r="BE456" s="4"/>
      <c r="BF456" s="4"/>
      <c r="BG456" s="4"/>
      <c r="BH456" s="4"/>
      <c r="BI456" s="4"/>
      <c r="BJ456" s="4"/>
      <c r="BK456" s="4"/>
      <c r="BL456" s="4"/>
    </row>
    <row r="457" spans="1:64" x14ac:dyDescent="0.3">
      <c r="A457" s="266"/>
      <c r="B457" s="266"/>
      <c r="C457" s="266"/>
      <c r="D457" s="278"/>
      <c r="E457" s="286"/>
      <c r="F457" s="267"/>
      <c r="G457" s="288"/>
      <c r="H457" s="267"/>
      <c r="I457" s="267"/>
      <c r="J457" s="288"/>
      <c r="K457" s="267"/>
      <c r="L457" s="267"/>
      <c r="M457" s="288"/>
      <c r="N457" s="288"/>
      <c r="O457" s="267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  <c r="BE457" s="4"/>
      <c r="BF457" s="4"/>
      <c r="BG457" s="4"/>
      <c r="BH457" s="4"/>
      <c r="BI457" s="4"/>
      <c r="BJ457" s="4"/>
      <c r="BK457" s="4"/>
      <c r="BL457" s="4"/>
    </row>
    <row r="458" spans="1:64" x14ac:dyDescent="0.3">
      <c r="A458" s="266"/>
      <c r="B458" s="266"/>
      <c r="C458" s="266"/>
      <c r="D458" s="278"/>
      <c r="E458" s="286"/>
      <c r="F458" s="267"/>
      <c r="G458" s="288"/>
      <c r="H458" s="267"/>
      <c r="I458" s="267"/>
      <c r="J458" s="288"/>
      <c r="K458" s="267"/>
      <c r="L458" s="267"/>
      <c r="M458" s="288"/>
      <c r="N458" s="288"/>
      <c r="O458" s="267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  <c r="BE458" s="4"/>
      <c r="BF458" s="4"/>
      <c r="BG458" s="4"/>
      <c r="BH458" s="4"/>
      <c r="BI458" s="4"/>
      <c r="BJ458" s="4"/>
      <c r="BK458" s="4"/>
      <c r="BL458" s="4"/>
    </row>
    <row r="459" spans="1:64" x14ac:dyDescent="0.3">
      <c r="A459" s="266"/>
      <c r="B459" s="266"/>
      <c r="C459" s="266"/>
      <c r="D459" s="278"/>
      <c r="E459" s="286"/>
      <c r="F459" s="267"/>
      <c r="G459" s="288"/>
      <c r="H459" s="267"/>
      <c r="I459" s="267"/>
      <c r="J459" s="288"/>
      <c r="K459" s="267"/>
      <c r="L459" s="267"/>
      <c r="M459" s="288"/>
      <c r="N459" s="288"/>
      <c r="O459" s="267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  <c r="BE459" s="4"/>
      <c r="BF459" s="4"/>
      <c r="BG459" s="4"/>
      <c r="BH459" s="4"/>
      <c r="BI459" s="4"/>
      <c r="BJ459" s="4"/>
      <c r="BK459" s="4"/>
      <c r="BL459" s="4"/>
    </row>
    <row r="460" spans="1:64" x14ac:dyDescent="0.3">
      <c r="A460" s="266"/>
      <c r="B460" s="266"/>
      <c r="C460" s="266"/>
      <c r="D460" s="278"/>
      <c r="E460" s="286"/>
      <c r="F460" s="267"/>
      <c r="G460" s="288"/>
      <c r="H460" s="267"/>
      <c r="I460" s="267"/>
      <c r="J460" s="288"/>
      <c r="K460" s="267"/>
      <c r="L460" s="267"/>
      <c r="M460" s="288"/>
      <c r="N460" s="288"/>
      <c r="O460" s="267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  <c r="BE460" s="4"/>
      <c r="BF460" s="4"/>
      <c r="BG460" s="4"/>
      <c r="BH460" s="4"/>
      <c r="BI460" s="4"/>
      <c r="BJ460" s="4"/>
      <c r="BK460" s="4"/>
      <c r="BL460" s="4"/>
    </row>
    <row r="461" spans="1:64" x14ac:dyDescent="0.3">
      <c r="A461" s="266"/>
      <c r="B461" s="266"/>
      <c r="C461" s="266"/>
      <c r="D461" s="278"/>
      <c r="E461" s="286"/>
      <c r="F461" s="267"/>
      <c r="G461" s="288"/>
      <c r="H461" s="267"/>
      <c r="I461" s="267"/>
      <c r="J461" s="288"/>
      <c r="K461" s="267"/>
      <c r="L461" s="267"/>
      <c r="M461" s="288"/>
      <c r="N461" s="288"/>
      <c r="O461" s="267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  <c r="BE461" s="4"/>
      <c r="BF461" s="4"/>
      <c r="BG461" s="4"/>
      <c r="BH461" s="4"/>
      <c r="BI461" s="4"/>
      <c r="BJ461" s="4"/>
      <c r="BK461" s="4"/>
      <c r="BL461" s="4"/>
    </row>
    <row r="462" spans="1:64" x14ac:dyDescent="0.3">
      <c r="A462" s="266"/>
      <c r="B462" s="266"/>
      <c r="C462" s="266"/>
      <c r="D462" s="278"/>
      <c r="E462" s="286"/>
      <c r="F462" s="267"/>
      <c r="G462" s="288"/>
      <c r="H462" s="267"/>
      <c r="I462" s="267"/>
      <c r="J462" s="288"/>
      <c r="K462" s="267"/>
      <c r="L462" s="267"/>
      <c r="M462" s="288"/>
      <c r="N462" s="288"/>
      <c r="O462" s="267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  <c r="BE462" s="4"/>
      <c r="BF462" s="4"/>
      <c r="BG462" s="4"/>
      <c r="BH462" s="4"/>
      <c r="BI462" s="4"/>
      <c r="BJ462" s="4"/>
      <c r="BK462" s="4"/>
      <c r="BL462" s="4"/>
    </row>
    <row r="463" spans="1:64" x14ac:dyDescent="0.3">
      <c r="A463" s="266"/>
      <c r="B463" s="266"/>
      <c r="C463" s="266"/>
      <c r="D463" s="278"/>
      <c r="E463" s="286"/>
      <c r="F463" s="267"/>
      <c r="G463" s="288"/>
      <c r="H463" s="267"/>
      <c r="I463" s="267"/>
      <c r="J463" s="288"/>
      <c r="K463" s="267"/>
      <c r="L463" s="267"/>
      <c r="M463" s="288"/>
      <c r="N463" s="288"/>
      <c r="O463" s="267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  <c r="BE463" s="4"/>
      <c r="BF463" s="4"/>
      <c r="BG463" s="4"/>
      <c r="BH463" s="4"/>
      <c r="BI463" s="4"/>
      <c r="BJ463" s="4"/>
      <c r="BK463" s="4"/>
      <c r="BL463" s="4"/>
    </row>
    <row r="464" spans="1:64" x14ac:dyDescent="0.3">
      <c r="A464" s="266"/>
      <c r="B464" s="266"/>
      <c r="C464" s="266"/>
      <c r="D464" s="278"/>
      <c r="E464" s="286"/>
      <c r="F464" s="267"/>
      <c r="G464" s="288"/>
      <c r="H464" s="267"/>
      <c r="I464" s="267"/>
      <c r="J464" s="288"/>
      <c r="K464" s="267"/>
      <c r="L464" s="267"/>
      <c r="M464" s="288"/>
      <c r="N464" s="288"/>
      <c r="O464" s="267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  <c r="BE464" s="4"/>
      <c r="BF464" s="4"/>
      <c r="BG464" s="4"/>
      <c r="BH464" s="4"/>
      <c r="BI464" s="4"/>
      <c r="BJ464" s="4"/>
      <c r="BK464" s="4"/>
      <c r="BL464" s="4"/>
    </row>
    <row r="465" spans="1:64" x14ac:dyDescent="0.3">
      <c r="A465" s="266"/>
      <c r="B465" s="266"/>
      <c r="C465" s="266"/>
      <c r="D465" s="278"/>
      <c r="E465" s="286"/>
      <c r="F465" s="267"/>
      <c r="G465" s="288"/>
      <c r="H465" s="267"/>
      <c r="I465" s="267"/>
      <c r="J465" s="288"/>
      <c r="K465" s="267"/>
      <c r="L465" s="267"/>
      <c r="M465" s="288"/>
      <c r="N465" s="288"/>
      <c r="O465" s="267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  <c r="BE465" s="4"/>
      <c r="BF465" s="4"/>
      <c r="BG465" s="4"/>
      <c r="BH465" s="4"/>
      <c r="BI465" s="4"/>
      <c r="BJ465" s="4"/>
      <c r="BK465" s="4"/>
      <c r="BL465" s="4"/>
    </row>
    <row r="466" spans="1:64" x14ac:dyDescent="0.3">
      <c r="A466" s="266"/>
      <c r="B466" s="266"/>
      <c r="C466" s="266"/>
      <c r="D466" s="278"/>
      <c r="E466" s="286"/>
      <c r="F466" s="267"/>
      <c r="G466" s="288"/>
      <c r="H466" s="267"/>
      <c r="I466" s="267"/>
      <c r="J466" s="288"/>
      <c r="K466" s="267"/>
      <c r="L466" s="267"/>
      <c r="M466" s="288"/>
      <c r="N466" s="288"/>
      <c r="O466" s="267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  <c r="BE466" s="4"/>
      <c r="BF466" s="4"/>
      <c r="BG466" s="4"/>
      <c r="BH466" s="4"/>
      <c r="BI466" s="4"/>
      <c r="BJ466" s="4"/>
      <c r="BK466" s="4"/>
      <c r="BL466" s="4"/>
    </row>
    <row r="467" spans="1:64" x14ac:dyDescent="0.3">
      <c r="A467" s="266"/>
      <c r="B467" s="266"/>
      <c r="C467" s="266"/>
      <c r="D467" s="278"/>
      <c r="E467" s="286"/>
      <c r="F467" s="267"/>
      <c r="G467" s="288"/>
      <c r="H467" s="267"/>
      <c r="I467" s="267"/>
      <c r="J467" s="288"/>
      <c r="K467" s="267"/>
      <c r="L467" s="267"/>
      <c r="M467" s="288"/>
      <c r="N467" s="288"/>
      <c r="O467" s="267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  <c r="BE467" s="4"/>
      <c r="BF467" s="4"/>
      <c r="BG467" s="4"/>
      <c r="BH467" s="4"/>
      <c r="BI467" s="4"/>
      <c r="BJ467" s="4"/>
      <c r="BK467" s="4"/>
      <c r="BL467" s="4"/>
    </row>
    <row r="468" spans="1:64" x14ac:dyDescent="0.3">
      <c r="A468" s="266"/>
      <c r="B468" s="266"/>
      <c r="C468" s="266"/>
      <c r="D468" s="278"/>
      <c r="E468" s="286"/>
      <c r="F468" s="267"/>
      <c r="G468" s="288"/>
      <c r="H468" s="267"/>
      <c r="I468" s="267"/>
      <c r="J468" s="288"/>
      <c r="K468" s="267"/>
      <c r="L468" s="267"/>
      <c r="M468" s="288"/>
      <c r="N468" s="288"/>
      <c r="O468" s="267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  <c r="BE468" s="4"/>
      <c r="BF468" s="4"/>
      <c r="BG468" s="4"/>
      <c r="BH468" s="4"/>
      <c r="BI468" s="4"/>
      <c r="BJ468" s="4"/>
      <c r="BK468" s="4"/>
      <c r="BL468" s="4"/>
    </row>
    <row r="469" spans="1:64" x14ac:dyDescent="0.3">
      <c r="A469" s="266"/>
      <c r="B469" s="266"/>
      <c r="C469" s="266"/>
      <c r="D469" s="278"/>
      <c r="E469" s="286"/>
      <c r="F469" s="267"/>
      <c r="G469" s="288"/>
      <c r="H469" s="267"/>
      <c r="I469" s="267"/>
      <c r="J469" s="288"/>
      <c r="K469" s="267"/>
      <c r="L469" s="267"/>
      <c r="M469" s="288"/>
      <c r="N469" s="288"/>
      <c r="O469" s="267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  <c r="BE469" s="4"/>
      <c r="BF469" s="4"/>
      <c r="BG469" s="4"/>
      <c r="BH469" s="4"/>
      <c r="BI469" s="4"/>
      <c r="BJ469" s="4"/>
      <c r="BK469" s="4"/>
      <c r="BL469" s="4"/>
    </row>
    <row r="470" spans="1:64" x14ac:dyDescent="0.3">
      <c r="A470" s="266"/>
      <c r="B470" s="266"/>
      <c r="C470" s="266"/>
      <c r="D470" s="278"/>
      <c r="E470" s="286"/>
      <c r="F470" s="267"/>
      <c r="G470" s="288"/>
      <c r="H470" s="267"/>
      <c r="I470" s="267"/>
      <c r="J470" s="288"/>
      <c r="K470" s="267"/>
      <c r="L470" s="267"/>
      <c r="M470" s="288"/>
      <c r="N470" s="288"/>
      <c r="O470" s="267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  <c r="BE470" s="4"/>
      <c r="BF470" s="4"/>
      <c r="BG470" s="4"/>
      <c r="BH470" s="4"/>
      <c r="BI470" s="4"/>
      <c r="BJ470" s="4"/>
      <c r="BK470" s="4"/>
      <c r="BL470" s="4"/>
    </row>
    <row r="471" spans="1:64" x14ac:dyDescent="0.3">
      <c r="A471" s="266"/>
      <c r="B471" s="266"/>
      <c r="C471" s="266"/>
      <c r="D471" s="278"/>
      <c r="E471" s="286"/>
      <c r="F471" s="267"/>
      <c r="G471" s="288"/>
      <c r="H471" s="267"/>
      <c r="I471" s="267"/>
      <c r="J471" s="288"/>
      <c r="K471" s="267"/>
      <c r="L471" s="267"/>
      <c r="M471" s="288"/>
      <c r="N471" s="288"/>
      <c r="O471" s="267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  <c r="BE471" s="4"/>
      <c r="BF471" s="4"/>
      <c r="BG471" s="4"/>
      <c r="BH471" s="4"/>
      <c r="BI471" s="4"/>
      <c r="BJ471" s="4"/>
      <c r="BK471" s="4"/>
      <c r="BL471" s="4"/>
    </row>
    <row r="472" spans="1:64" x14ac:dyDescent="0.3">
      <c r="A472" s="266"/>
      <c r="B472" s="266"/>
      <c r="C472" s="266"/>
      <c r="D472" s="278"/>
      <c r="E472" s="286"/>
      <c r="F472" s="267"/>
      <c r="G472" s="288"/>
      <c r="H472" s="267"/>
      <c r="I472" s="267"/>
      <c r="J472" s="288"/>
      <c r="K472" s="267"/>
      <c r="L472" s="267"/>
      <c r="M472" s="288"/>
      <c r="N472" s="288"/>
      <c r="O472" s="267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  <c r="BE472" s="4"/>
      <c r="BF472" s="4"/>
      <c r="BG472" s="4"/>
      <c r="BH472" s="4"/>
      <c r="BI472" s="4"/>
      <c r="BJ472" s="4"/>
      <c r="BK472" s="4"/>
      <c r="BL472" s="4"/>
    </row>
    <row r="473" spans="1:64" x14ac:dyDescent="0.3">
      <c r="A473" s="266"/>
      <c r="B473" s="266"/>
      <c r="C473" s="266"/>
      <c r="D473" s="278"/>
      <c r="E473" s="286"/>
      <c r="F473" s="267"/>
      <c r="G473" s="288"/>
      <c r="H473" s="267"/>
      <c r="I473" s="267"/>
      <c r="J473" s="288"/>
      <c r="K473" s="267"/>
      <c r="L473" s="267"/>
      <c r="M473" s="288"/>
      <c r="N473" s="288"/>
      <c r="O473" s="267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  <c r="BE473" s="4"/>
      <c r="BF473" s="4"/>
      <c r="BG473" s="4"/>
      <c r="BH473" s="4"/>
      <c r="BI473" s="4"/>
      <c r="BJ473" s="4"/>
      <c r="BK473" s="4"/>
      <c r="BL473" s="4"/>
    </row>
    <row r="474" spans="1:64" x14ac:dyDescent="0.3">
      <c r="A474" s="266"/>
      <c r="B474" s="266"/>
      <c r="C474" s="266"/>
      <c r="D474" s="278"/>
      <c r="E474" s="286"/>
      <c r="F474" s="267"/>
      <c r="G474" s="288"/>
      <c r="H474" s="267"/>
      <c r="I474" s="267"/>
      <c r="J474" s="288"/>
      <c r="K474" s="267"/>
      <c r="L474" s="267"/>
      <c r="M474" s="288"/>
      <c r="N474" s="288"/>
      <c r="O474" s="267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  <c r="BE474" s="4"/>
      <c r="BF474" s="4"/>
      <c r="BG474" s="4"/>
      <c r="BH474" s="4"/>
      <c r="BI474" s="4"/>
      <c r="BJ474" s="4"/>
      <c r="BK474" s="4"/>
      <c r="BL474" s="4"/>
    </row>
    <row r="475" spans="1:64" x14ac:dyDescent="0.3">
      <c r="A475" s="266"/>
      <c r="B475" s="266"/>
      <c r="C475" s="266"/>
      <c r="D475" s="278"/>
      <c r="E475" s="286"/>
      <c r="F475" s="267"/>
      <c r="G475" s="288"/>
      <c r="H475" s="267"/>
      <c r="I475" s="267"/>
      <c r="J475" s="288"/>
      <c r="K475" s="267"/>
      <c r="L475" s="267"/>
      <c r="M475" s="288"/>
      <c r="N475" s="288"/>
      <c r="O475" s="267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  <c r="BE475" s="4"/>
      <c r="BF475" s="4"/>
      <c r="BG475" s="4"/>
      <c r="BH475" s="4"/>
      <c r="BI475" s="4"/>
      <c r="BJ475" s="4"/>
      <c r="BK475" s="4"/>
      <c r="BL475" s="4"/>
    </row>
    <row r="476" spans="1:64" x14ac:dyDescent="0.3">
      <c r="A476" s="266"/>
      <c r="B476" s="266"/>
      <c r="C476" s="266"/>
      <c r="D476" s="278"/>
      <c r="E476" s="286"/>
      <c r="F476" s="267"/>
      <c r="G476" s="288"/>
      <c r="H476" s="267"/>
      <c r="I476" s="267"/>
      <c r="J476" s="288"/>
      <c r="K476" s="267"/>
      <c r="L476" s="267"/>
      <c r="M476" s="288"/>
      <c r="N476" s="288"/>
      <c r="O476" s="267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  <c r="BE476" s="4"/>
      <c r="BF476" s="4"/>
      <c r="BG476" s="4"/>
      <c r="BH476" s="4"/>
      <c r="BI476" s="4"/>
      <c r="BJ476" s="4"/>
      <c r="BK476" s="4"/>
      <c r="BL476" s="4"/>
    </row>
    <row r="477" spans="1:64" x14ac:dyDescent="0.3">
      <c r="A477" s="266"/>
      <c r="B477" s="266"/>
      <c r="C477" s="266"/>
      <c r="D477" s="278"/>
      <c r="E477" s="286"/>
      <c r="F477" s="267"/>
      <c r="G477" s="288"/>
      <c r="H477" s="267"/>
      <c r="I477" s="267"/>
      <c r="J477" s="288"/>
      <c r="K477" s="267"/>
      <c r="L477" s="267"/>
      <c r="M477" s="288"/>
      <c r="N477" s="288"/>
      <c r="O477" s="267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  <c r="BE477" s="4"/>
      <c r="BF477" s="4"/>
      <c r="BG477" s="4"/>
      <c r="BH477" s="4"/>
      <c r="BI477" s="4"/>
      <c r="BJ477" s="4"/>
      <c r="BK477" s="4"/>
      <c r="BL477" s="4"/>
    </row>
    <row r="478" spans="1:64" x14ac:dyDescent="0.3">
      <c r="A478" s="266"/>
      <c r="B478" s="266"/>
      <c r="C478" s="266"/>
      <c r="D478" s="278"/>
      <c r="E478" s="286"/>
      <c r="F478" s="267"/>
      <c r="G478" s="288"/>
      <c r="H478" s="267"/>
      <c r="I478" s="267"/>
      <c r="J478" s="288"/>
      <c r="K478" s="267"/>
      <c r="L478" s="267"/>
      <c r="M478" s="288"/>
      <c r="N478" s="288"/>
      <c r="O478" s="267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  <c r="BE478" s="4"/>
      <c r="BF478" s="4"/>
      <c r="BG478" s="4"/>
      <c r="BH478" s="4"/>
      <c r="BI478" s="4"/>
      <c r="BJ478" s="4"/>
      <c r="BK478" s="4"/>
      <c r="BL478" s="4"/>
    </row>
    <row r="479" spans="1:64" x14ac:dyDescent="0.3">
      <c r="A479" s="266"/>
      <c r="B479" s="266"/>
      <c r="C479" s="266"/>
      <c r="D479" s="278"/>
      <c r="E479" s="286"/>
      <c r="F479" s="267"/>
      <c r="G479" s="288"/>
      <c r="H479" s="267"/>
      <c r="I479" s="267"/>
      <c r="J479" s="288"/>
      <c r="K479" s="267"/>
      <c r="L479" s="267"/>
      <c r="M479" s="288"/>
      <c r="N479" s="288"/>
      <c r="O479" s="267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  <c r="BE479" s="4"/>
      <c r="BF479" s="4"/>
      <c r="BG479" s="4"/>
      <c r="BH479" s="4"/>
      <c r="BI479" s="4"/>
      <c r="BJ479" s="4"/>
      <c r="BK479" s="4"/>
      <c r="BL479" s="4"/>
    </row>
    <row r="480" spans="1:64" x14ac:dyDescent="0.3">
      <c r="A480" s="266"/>
      <c r="B480" s="266"/>
      <c r="C480" s="266"/>
      <c r="D480" s="278"/>
      <c r="E480" s="286"/>
      <c r="F480" s="267"/>
      <c r="G480" s="288"/>
      <c r="H480" s="267"/>
      <c r="I480" s="267"/>
      <c r="J480" s="288"/>
      <c r="K480" s="267"/>
      <c r="L480" s="267"/>
      <c r="M480" s="288"/>
      <c r="N480" s="288"/>
      <c r="O480" s="267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</row>
    <row r="481" spans="1:64" x14ac:dyDescent="0.3">
      <c r="A481" s="266"/>
      <c r="B481" s="266"/>
      <c r="C481" s="266"/>
      <c r="D481" s="278"/>
      <c r="E481" s="286"/>
      <c r="F481" s="267"/>
      <c r="G481" s="288"/>
      <c r="H481" s="267"/>
      <c r="I481" s="267"/>
      <c r="J481" s="288"/>
      <c r="K481" s="267"/>
      <c r="L481" s="267"/>
      <c r="M481" s="288"/>
      <c r="N481" s="288"/>
      <c r="O481" s="267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  <c r="BE481" s="4"/>
      <c r="BF481" s="4"/>
      <c r="BG481" s="4"/>
      <c r="BH481" s="4"/>
      <c r="BI481" s="4"/>
      <c r="BJ481" s="4"/>
      <c r="BK481" s="4"/>
      <c r="BL481" s="4"/>
    </row>
    <row r="482" spans="1:64" x14ac:dyDescent="0.3">
      <c r="A482" s="266"/>
      <c r="B482" s="266"/>
      <c r="C482" s="266"/>
      <c r="D482" s="278"/>
      <c r="E482" s="286"/>
      <c r="F482" s="267"/>
      <c r="G482" s="288"/>
      <c r="H482" s="267"/>
      <c r="I482" s="267"/>
      <c r="J482" s="288"/>
      <c r="K482" s="267"/>
      <c r="L482" s="267"/>
      <c r="M482" s="288"/>
      <c r="N482" s="288"/>
      <c r="O482" s="267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  <c r="BE482" s="4"/>
      <c r="BF482" s="4"/>
      <c r="BG482" s="4"/>
      <c r="BH482" s="4"/>
      <c r="BI482" s="4"/>
      <c r="BJ482" s="4"/>
      <c r="BK482" s="4"/>
      <c r="BL482" s="4"/>
    </row>
    <row r="483" spans="1:64" x14ac:dyDescent="0.3">
      <c r="A483" s="266"/>
      <c r="B483" s="266"/>
      <c r="C483" s="266"/>
      <c r="D483" s="278"/>
      <c r="E483" s="286"/>
      <c r="F483" s="267"/>
      <c r="G483" s="288"/>
      <c r="H483" s="267"/>
      <c r="I483" s="267"/>
      <c r="J483" s="288"/>
      <c r="K483" s="267"/>
      <c r="L483" s="267"/>
      <c r="M483" s="288"/>
      <c r="N483" s="288"/>
      <c r="O483" s="267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  <c r="BE483" s="4"/>
      <c r="BF483" s="4"/>
      <c r="BG483" s="4"/>
      <c r="BH483" s="4"/>
      <c r="BI483" s="4"/>
      <c r="BJ483" s="4"/>
      <c r="BK483" s="4"/>
      <c r="BL483" s="4"/>
    </row>
    <row r="484" spans="1:64" x14ac:dyDescent="0.3">
      <c r="A484" s="266"/>
      <c r="B484" s="266"/>
      <c r="C484" s="266"/>
      <c r="D484" s="278"/>
      <c r="E484" s="286"/>
      <c r="F484" s="267"/>
      <c r="G484" s="288"/>
      <c r="H484" s="267"/>
      <c r="I484" s="267"/>
      <c r="J484" s="288"/>
      <c r="K484" s="267"/>
      <c r="L484" s="267"/>
      <c r="M484" s="288"/>
      <c r="N484" s="288"/>
      <c r="O484" s="267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  <c r="BE484" s="4"/>
      <c r="BF484" s="4"/>
      <c r="BG484" s="4"/>
      <c r="BH484" s="4"/>
      <c r="BI484" s="4"/>
      <c r="BJ484" s="4"/>
      <c r="BK484" s="4"/>
      <c r="BL484" s="4"/>
    </row>
    <row r="485" spans="1:64" x14ac:dyDescent="0.3">
      <c r="A485" s="266"/>
      <c r="B485" s="266"/>
      <c r="C485" s="266"/>
      <c r="D485" s="278"/>
      <c r="E485" s="286"/>
      <c r="F485" s="267"/>
      <c r="G485" s="288"/>
      <c r="H485" s="267"/>
      <c r="I485" s="267"/>
      <c r="J485" s="288"/>
      <c r="K485" s="267"/>
      <c r="L485" s="267"/>
      <c r="M485" s="288"/>
      <c r="N485" s="288"/>
      <c r="O485" s="267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  <c r="BE485" s="4"/>
      <c r="BF485" s="4"/>
      <c r="BG485" s="4"/>
      <c r="BH485" s="4"/>
      <c r="BI485" s="4"/>
      <c r="BJ485" s="4"/>
      <c r="BK485" s="4"/>
      <c r="BL485" s="4"/>
    </row>
    <row r="486" spans="1:64" x14ac:dyDescent="0.3">
      <c r="A486" s="266"/>
      <c r="B486" s="266"/>
      <c r="C486" s="266"/>
      <c r="D486" s="278"/>
      <c r="E486" s="286"/>
      <c r="F486" s="267"/>
      <c r="G486" s="288"/>
      <c r="H486" s="267"/>
      <c r="I486" s="267"/>
      <c r="J486" s="288"/>
      <c r="K486" s="267"/>
      <c r="L486" s="267"/>
      <c r="M486" s="288"/>
      <c r="N486" s="288"/>
      <c r="O486" s="267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  <c r="BG486" s="4"/>
      <c r="BH486" s="4"/>
      <c r="BI486" s="4"/>
      <c r="BJ486" s="4"/>
      <c r="BK486" s="4"/>
      <c r="BL486" s="4"/>
    </row>
    <row r="487" spans="1:64" x14ac:dyDescent="0.3">
      <c r="A487" s="266"/>
      <c r="B487" s="266"/>
      <c r="C487" s="266"/>
      <c r="D487" s="278"/>
      <c r="E487" s="286"/>
      <c r="F487" s="267"/>
      <c r="G487" s="288"/>
      <c r="H487" s="267"/>
      <c r="I487" s="267"/>
      <c r="J487" s="288"/>
      <c r="K487" s="267"/>
      <c r="L487" s="267"/>
      <c r="M487" s="288"/>
      <c r="N487" s="288"/>
      <c r="O487" s="267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  <c r="BE487" s="4"/>
      <c r="BF487" s="4"/>
      <c r="BG487" s="4"/>
      <c r="BH487" s="4"/>
      <c r="BI487" s="4"/>
      <c r="BJ487" s="4"/>
      <c r="BK487" s="4"/>
      <c r="BL487" s="4"/>
    </row>
    <row r="488" spans="1:64" x14ac:dyDescent="0.3">
      <c r="A488" s="266"/>
      <c r="B488" s="266"/>
      <c r="C488" s="266"/>
      <c r="D488" s="278"/>
      <c r="E488" s="286"/>
      <c r="F488" s="267"/>
      <c r="G488" s="288"/>
      <c r="H488" s="267"/>
      <c r="I488" s="267"/>
      <c r="J488" s="288"/>
      <c r="K488" s="267"/>
      <c r="L488" s="267"/>
      <c r="M488" s="288"/>
      <c r="N488" s="288"/>
      <c r="O488" s="267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  <c r="BE488" s="4"/>
      <c r="BF488" s="4"/>
      <c r="BG488" s="4"/>
      <c r="BH488" s="4"/>
      <c r="BI488" s="4"/>
      <c r="BJ488" s="4"/>
      <c r="BK488" s="4"/>
      <c r="BL488" s="4"/>
    </row>
    <row r="489" spans="1:64" x14ac:dyDescent="0.3">
      <c r="A489" s="266"/>
      <c r="B489" s="266"/>
      <c r="C489" s="266"/>
      <c r="D489" s="278"/>
      <c r="E489" s="286"/>
      <c r="F489" s="267"/>
      <c r="G489" s="288"/>
      <c r="H489" s="267"/>
      <c r="I489" s="267"/>
      <c r="J489" s="288"/>
      <c r="K489" s="267"/>
      <c r="L489" s="267"/>
      <c r="M489" s="288"/>
      <c r="N489" s="288"/>
      <c r="O489" s="267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  <c r="BE489" s="4"/>
      <c r="BF489" s="4"/>
      <c r="BG489" s="4"/>
      <c r="BH489" s="4"/>
      <c r="BI489" s="4"/>
      <c r="BJ489" s="4"/>
      <c r="BK489" s="4"/>
      <c r="BL489" s="4"/>
    </row>
    <row r="490" spans="1:64" x14ac:dyDescent="0.3">
      <c r="A490" s="266"/>
      <c r="B490" s="266"/>
      <c r="C490" s="266"/>
      <c r="D490" s="278"/>
      <c r="E490" s="286"/>
      <c r="F490" s="267"/>
      <c r="G490" s="288"/>
      <c r="H490" s="267"/>
      <c r="I490" s="267"/>
      <c r="J490" s="288"/>
      <c r="K490" s="267"/>
      <c r="L490" s="267"/>
      <c r="M490" s="288"/>
      <c r="N490" s="288"/>
      <c r="O490" s="267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  <c r="BE490" s="4"/>
      <c r="BF490" s="4"/>
      <c r="BG490" s="4"/>
      <c r="BH490" s="4"/>
      <c r="BI490" s="4"/>
      <c r="BJ490" s="4"/>
      <c r="BK490" s="4"/>
      <c r="BL490" s="4"/>
    </row>
    <row r="491" spans="1:64" x14ac:dyDescent="0.3">
      <c r="A491" s="266"/>
      <c r="B491" s="266"/>
      <c r="C491" s="266"/>
      <c r="D491" s="278"/>
      <c r="E491" s="286"/>
      <c r="F491" s="267"/>
      <c r="G491" s="288"/>
      <c r="H491" s="267"/>
      <c r="I491" s="267"/>
      <c r="J491" s="288"/>
      <c r="K491" s="267"/>
      <c r="L491" s="267"/>
      <c r="M491" s="288"/>
      <c r="N491" s="288"/>
      <c r="O491" s="267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  <c r="BE491" s="4"/>
      <c r="BF491" s="4"/>
      <c r="BG491" s="4"/>
      <c r="BH491" s="4"/>
      <c r="BI491" s="4"/>
      <c r="BJ491" s="4"/>
      <c r="BK491" s="4"/>
      <c r="BL491" s="4"/>
    </row>
    <row r="492" spans="1:64" x14ac:dyDescent="0.3">
      <c r="A492" s="266"/>
      <c r="B492" s="266"/>
      <c r="C492" s="266"/>
      <c r="D492" s="278"/>
      <c r="E492" s="286"/>
      <c r="F492" s="267"/>
      <c r="G492" s="288"/>
      <c r="H492" s="267"/>
      <c r="I492" s="267"/>
      <c r="J492" s="288"/>
      <c r="K492" s="267"/>
      <c r="L492" s="267"/>
      <c r="M492" s="288"/>
      <c r="N492" s="288"/>
      <c r="O492" s="267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  <c r="BE492" s="4"/>
      <c r="BF492" s="4"/>
      <c r="BG492" s="4"/>
      <c r="BH492" s="4"/>
      <c r="BI492" s="4"/>
      <c r="BJ492" s="4"/>
      <c r="BK492" s="4"/>
      <c r="BL492" s="4"/>
    </row>
    <row r="493" spans="1:64" x14ac:dyDescent="0.3">
      <c r="A493" s="266"/>
      <c r="B493" s="266"/>
      <c r="C493" s="266"/>
      <c r="D493" s="278"/>
      <c r="E493" s="286"/>
      <c r="F493" s="267"/>
      <c r="G493" s="288"/>
      <c r="H493" s="267"/>
      <c r="I493" s="267"/>
      <c r="J493" s="288"/>
      <c r="K493" s="267"/>
      <c r="L493" s="267"/>
      <c r="M493" s="288"/>
      <c r="N493" s="288"/>
      <c r="O493" s="267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  <c r="BE493" s="4"/>
      <c r="BF493" s="4"/>
      <c r="BG493" s="4"/>
      <c r="BH493" s="4"/>
      <c r="BI493" s="4"/>
      <c r="BJ493" s="4"/>
      <c r="BK493" s="4"/>
      <c r="BL493" s="4"/>
    </row>
    <row r="494" spans="1:64" x14ac:dyDescent="0.3">
      <c r="A494" s="266"/>
      <c r="B494" s="266"/>
      <c r="C494" s="266"/>
      <c r="D494" s="278"/>
      <c r="E494" s="286"/>
      <c r="F494" s="267"/>
      <c r="G494" s="288"/>
      <c r="H494" s="267"/>
      <c r="I494" s="267"/>
      <c r="J494" s="288"/>
      <c r="K494" s="267"/>
      <c r="L494" s="267"/>
      <c r="M494" s="288"/>
      <c r="N494" s="288"/>
      <c r="O494" s="267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  <c r="BE494" s="4"/>
      <c r="BF494" s="4"/>
      <c r="BG494" s="4"/>
      <c r="BH494" s="4"/>
      <c r="BI494" s="4"/>
      <c r="BJ494" s="4"/>
      <c r="BK494" s="4"/>
      <c r="BL494" s="4"/>
    </row>
    <row r="495" spans="1:64" x14ac:dyDescent="0.3">
      <c r="A495" s="266"/>
      <c r="B495" s="266"/>
      <c r="C495" s="266"/>
      <c r="D495" s="278"/>
      <c r="E495" s="286"/>
      <c r="F495" s="267"/>
      <c r="G495" s="288"/>
      <c r="H495" s="267"/>
      <c r="I495" s="267"/>
      <c r="J495" s="288"/>
      <c r="K495" s="267"/>
      <c r="L495" s="267"/>
      <c r="M495" s="288"/>
      <c r="N495" s="288"/>
      <c r="O495" s="267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  <c r="BE495" s="4"/>
      <c r="BF495" s="4"/>
      <c r="BG495" s="4"/>
      <c r="BH495" s="4"/>
      <c r="BI495" s="4"/>
      <c r="BJ495" s="4"/>
      <c r="BK495" s="4"/>
      <c r="BL495" s="4"/>
    </row>
    <row r="496" spans="1:64" x14ac:dyDescent="0.3">
      <c r="A496" s="266"/>
      <c r="B496" s="266"/>
      <c r="C496" s="266"/>
      <c r="D496" s="278"/>
      <c r="E496" s="286"/>
      <c r="F496" s="267"/>
      <c r="G496" s="288"/>
      <c r="H496" s="267"/>
      <c r="I496" s="267"/>
      <c r="J496" s="288"/>
      <c r="K496" s="267"/>
      <c r="L496" s="267"/>
      <c r="M496" s="288"/>
      <c r="N496" s="288"/>
      <c r="O496" s="267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  <c r="BE496" s="4"/>
      <c r="BF496" s="4"/>
      <c r="BG496" s="4"/>
      <c r="BH496" s="4"/>
      <c r="BI496" s="4"/>
      <c r="BJ496" s="4"/>
      <c r="BK496" s="4"/>
      <c r="BL496" s="4"/>
    </row>
    <row r="497" spans="1:64" x14ac:dyDescent="0.3">
      <c r="A497" s="266"/>
      <c r="B497" s="266"/>
      <c r="C497" s="266"/>
      <c r="D497" s="278"/>
      <c r="E497" s="286"/>
      <c r="F497" s="267"/>
      <c r="G497" s="288"/>
      <c r="H497" s="267"/>
      <c r="I497" s="267"/>
      <c r="J497" s="288"/>
      <c r="K497" s="267"/>
      <c r="L497" s="267"/>
      <c r="M497" s="288"/>
      <c r="N497" s="288"/>
      <c r="O497" s="267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  <c r="BE497" s="4"/>
      <c r="BF497" s="4"/>
      <c r="BG497" s="4"/>
      <c r="BH497" s="4"/>
      <c r="BI497" s="4"/>
      <c r="BJ497" s="4"/>
      <c r="BK497" s="4"/>
      <c r="BL497" s="4"/>
    </row>
    <row r="498" spans="1:64" x14ac:dyDescent="0.3">
      <c r="A498" s="266"/>
      <c r="B498" s="266"/>
      <c r="C498" s="266"/>
      <c r="D498" s="278"/>
      <c r="E498" s="286"/>
      <c r="F498" s="267"/>
      <c r="G498" s="288"/>
      <c r="H498" s="267"/>
      <c r="I498" s="267"/>
      <c r="J498" s="288"/>
      <c r="K498" s="267"/>
      <c r="L498" s="267"/>
      <c r="M498" s="288"/>
      <c r="N498" s="288"/>
      <c r="O498" s="267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  <c r="BE498" s="4"/>
      <c r="BF498" s="4"/>
      <c r="BG498" s="4"/>
      <c r="BH498" s="4"/>
      <c r="BI498" s="4"/>
      <c r="BJ498" s="4"/>
      <c r="BK498" s="4"/>
      <c r="BL498" s="4"/>
    </row>
    <row r="499" spans="1:64" x14ac:dyDescent="0.3">
      <c r="A499" s="266"/>
      <c r="B499" s="266"/>
      <c r="C499" s="266"/>
      <c r="D499" s="278"/>
      <c r="E499" s="286"/>
      <c r="F499" s="267"/>
      <c r="G499" s="288"/>
      <c r="H499" s="267"/>
      <c r="I499" s="267"/>
      <c r="J499" s="288"/>
      <c r="K499" s="267"/>
      <c r="L499" s="267"/>
      <c r="M499" s="288"/>
      <c r="N499" s="288"/>
      <c r="O499" s="267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  <c r="BE499" s="4"/>
      <c r="BF499" s="4"/>
      <c r="BG499" s="4"/>
      <c r="BH499" s="4"/>
      <c r="BI499" s="4"/>
      <c r="BJ499" s="4"/>
      <c r="BK499" s="4"/>
      <c r="BL499" s="4"/>
    </row>
    <row r="500" spans="1:64" x14ac:dyDescent="0.3">
      <c r="A500" s="266"/>
      <c r="B500" s="266"/>
      <c r="C500" s="266"/>
      <c r="D500" s="278"/>
      <c r="E500" s="286"/>
      <c r="F500" s="267"/>
      <c r="G500" s="288"/>
      <c r="H500" s="267"/>
      <c r="I500" s="267"/>
      <c r="J500" s="288"/>
      <c r="K500" s="267"/>
      <c r="L500" s="267"/>
      <c r="M500" s="288"/>
      <c r="N500" s="288"/>
      <c r="O500" s="267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  <c r="BE500" s="4"/>
      <c r="BF500" s="4"/>
      <c r="BG500" s="4"/>
      <c r="BH500" s="4"/>
      <c r="BI500" s="4"/>
      <c r="BJ500" s="4"/>
      <c r="BK500" s="4"/>
      <c r="BL500" s="4"/>
    </row>
    <row r="501" spans="1:64" x14ac:dyDescent="0.3">
      <c r="A501" s="266"/>
      <c r="B501" s="266"/>
      <c r="C501" s="266"/>
      <c r="D501" s="278"/>
      <c r="E501" s="286"/>
      <c r="F501" s="267"/>
      <c r="G501" s="288"/>
      <c r="H501" s="267"/>
      <c r="I501" s="267"/>
      <c r="J501" s="288"/>
      <c r="K501" s="267"/>
      <c r="L501" s="267"/>
      <c r="M501" s="288"/>
      <c r="N501" s="288"/>
      <c r="O501" s="267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  <c r="BE501" s="4"/>
      <c r="BF501" s="4"/>
      <c r="BG501" s="4"/>
      <c r="BH501" s="4"/>
      <c r="BI501" s="4"/>
      <c r="BJ501" s="4"/>
      <c r="BK501" s="4"/>
      <c r="BL501" s="4"/>
    </row>
    <row r="502" spans="1:64" x14ac:dyDescent="0.3">
      <c r="A502" s="266"/>
      <c r="B502" s="266"/>
      <c r="C502" s="266"/>
      <c r="D502" s="278"/>
      <c r="E502" s="286"/>
      <c r="F502" s="267"/>
      <c r="G502" s="288"/>
      <c r="H502" s="267"/>
      <c r="I502" s="267"/>
      <c r="J502" s="288"/>
      <c r="K502" s="267"/>
      <c r="L502" s="267"/>
      <c r="M502" s="288"/>
      <c r="N502" s="288"/>
      <c r="O502" s="267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  <c r="BE502" s="4"/>
      <c r="BF502" s="4"/>
      <c r="BG502" s="4"/>
      <c r="BH502" s="4"/>
      <c r="BI502" s="4"/>
      <c r="BJ502" s="4"/>
      <c r="BK502" s="4"/>
      <c r="BL502" s="4"/>
    </row>
    <row r="503" spans="1:64" x14ac:dyDescent="0.3">
      <c r="A503" s="266"/>
      <c r="B503" s="266"/>
      <c r="C503" s="266"/>
      <c r="D503" s="278"/>
      <c r="E503" s="286"/>
      <c r="F503" s="267"/>
      <c r="G503" s="288"/>
      <c r="H503" s="267"/>
      <c r="I503" s="267"/>
      <c r="J503" s="288"/>
      <c r="K503" s="267"/>
      <c r="L503" s="267"/>
      <c r="M503" s="288"/>
      <c r="N503" s="288"/>
      <c r="O503" s="267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  <c r="BE503" s="4"/>
      <c r="BF503" s="4"/>
      <c r="BG503" s="4"/>
      <c r="BH503" s="4"/>
      <c r="BI503" s="4"/>
      <c r="BJ503" s="4"/>
      <c r="BK503" s="4"/>
      <c r="BL503" s="4"/>
    </row>
    <row r="504" spans="1:64" x14ac:dyDescent="0.3">
      <c r="A504" s="266"/>
      <c r="B504" s="266"/>
      <c r="C504" s="266"/>
      <c r="D504" s="278"/>
      <c r="E504" s="286"/>
      <c r="F504" s="267"/>
      <c r="G504" s="288"/>
      <c r="H504" s="267"/>
      <c r="I504" s="267"/>
      <c r="J504" s="288"/>
      <c r="K504" s="267"/>
      <c r="L504" s="267"/>
      <c r="M504" s="288"/>
      <c r="N504" s="288"/>
      <c r="O504" s="267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  <c r="BE504" s="4"/>
      <c r="BF504" s="4"/>
      <c r="BG504" s="4"/>
      <c r="BH504" s="4"/>
      <c r="BI504" s="4"/>
      <c r="BJ504" s="4"/>
      <c r="BK504" s="4"/>
      <c r="BL504" s="4"/>
    </row>
    <row r="505" spans="1:64" x14ac:dyDescent="0.3">
      <c r="A505" s="266"/>
      <c r="B505" s="266"/>
      <c r="C505" s="266"/>
      <c r="D505" s="278"/>
      <c r="E505" s="286"/>
      <c r="F505" s="267"/>
      <c r="G505" s="288"/>
      <c r="H505" s="267"/>
      <c r="I505" s="267"/>
      <c r="J505" s="288"/>
      <c r="K505" s="267"/>
      <c r="L505" s="267"/>
      <c r="M505" s="288"/>
      <c r="N505" s="288"/>
      <c r="O505" s="267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  <c r="BE505" s="4"/>
      <c r="BF505" s="4"/>
      <c r="BG505" s="4"/>
      <c r="BH505" s="4"/>
      <c r="BI505" s="4"/>
      <c r="BJ505" s="4"/>
      <c r="BK505" s="4"/>
      <c r="BL505" s="4"/>
    </row>
    <row r="506" spans="1:64" x14ac:dyDescent="0.3">
      <c r="A506" s="266"/>
      <c r="B506" s="266"/>
      <c r="C506" s="266"/>
      <c r="D506" s="278"/>
      <c r="E506" s="286"/>
      <c r="F506" s="267"/>
      <c r="G506" s="288"/>
      <c r="H506" s="267"/>
      <c r="I506" s="267"/>
      <c r="J506" s="288"/>
      <c r="K506" s="267"/>
      <c r="L506" s="267"/>
      <c r="M506" s="288"/>
      <c r="N506" s="288"/>
      <c r="O506" s="267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  <c r="BE506" s="4"/>
      <c r="BF506" s="4"/>
      <c r="BG506" s="4"/>
      <c r="BH506" s="4"/>
      <c r="BI506" s="4"/>
      <c r="BJ506" s="4"/>
      <c r="BK506" s="4"/>
      <c r="BL506" s="4"/>
    </row>
    <row r="507" spans="1:64" x14ac:dyDescent="0.3">
      <c r="A507" s="266"/>
      <c r="B507" s="266"/>
      <c r="C507" s="266"/>
      <c r="D507" s="278"/>
      <c r="E507" s="286"/>
      <c r="F507" s="267"/>
      <c r="G507" s="288"/>
      <c r="H507" s="267"/>
      <c r="I507" s="267"/>
      <c r="J507" s="288"/>
      <c r="K507" s="267"/>
      <c r="L507" s="267"/>
      <c r="M507" s="288"/>
      <c r="N507" s="288"/>
      <c r="O507" s="267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  <c r="BE507" s="4"/>
      <c r="BF507" s="4"/>
      <c r="BG507" s="4"/>
      <c r="BH507" s="4"/>
      <c r="BI507" s="4"/>
      <c r="BJ507" s="4"/>
      <c r="BK507" s="4"/>
      <c r="BL507" s="4"/>
    </row>
    <row r="508" spans="1:64" x14ac:dyDescent="0.3">
      <c r="A508" s="266"/>
      <c r="B508" s="266"/>
      <c r="C508" s="266"/>
      <c r="D508" s="278"/>
      <c r="E508" s="286"/>
      <c r="F508" s="267"/>
      <c r="G508" s="288"/>
      <c r="H508" s="267"/>
      <c r="I508" s="267"/>
      <c r="J508" s="288"/>
      <c r="K508" s="267"/>
      <c r="L508" s="267"/>
      <c r="M508" s="288"/>
      <c r="N508" s="288"/>
      <c r="O508" s="267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  <c r="BE508" s="4"/>
      <c r="BF508" s="4"/>
      <c r="BG508" s="4"/>
      <c r="BH508" s="4"/>
      <c r="BI508" s="4"/>
      <c r="BJ508" s="4"/>
      <c r="BK508" s="4"/>
      <c r="BL508" s="4"/>
    </row>
    <row r="509" spans="1:64" x14ac:dyDescent="0.3">
      <c r="A509" s="266"/>
      <c r="B509" s="266"/>
      <c r="C509" s="266"/>
      <c r="D509" s="278"/>
      <c r="E509" s="286"/>
      <c r="F509" s="267"/>
      <c r="G509" s="288"/>
      <c r="H509" s="267"/>
      <c r="I509" s="267"/>
      <c r="J509" s="288"/>
      <c r="K509" s="267"/>
      <c r="L509" s="267"/>
      <c r="M509" s="288"/>
      <c r="N509" s="288"/>
      <c r="O509" s="267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  <c r="BE509" s="4"/>
      <c r="BF509" s="4"/>
      <c r="BG509" s="4"/>
      <c r="BH509" s="4"/>
      <c r="BI509" s="4"/>
      <c r="BJ509" s="4"/>
      <c r="BK509" s="4"/>
      <c r="BL509" s="4"/>
    </row>
    <row r="510" spans="1:64" x14ac:dyDescent="0.3">
      <c r="A510" s="266"/>
      <c r="B510" s="266"/>
      <c r="C510" s="266"/>
      <c r="D510" s="278"/>
      <c r="E510" s="286"/>
      <c r="F510" s="267"/>
      <c r="G510" s="288"/>
      <c r="H510" s="267"/>
      <c r="I510" s="267"/>
      <c r="J510" s="288"/>
      <c r="K510" s="267"/>
      <c r="L510" s="267"/>
      <c r="M510" s="288"/>
      <c r="N510" s="288"/>
      <c r="O510" s="267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  <c r="BE510" s="4"/>
      <c r="BF510" s="4"/>
      <c r="BG510" s="4"/>
      <c r="BH510" s="4"/>
      <c r="BI510" s="4"/>
      <c r="BJ510" s="4"/>
      <c r="BK510" s="4"/>
      <c r="BL510" s="4"/>
    </row>
    <row r="511" spans="1:64" x14ac:dyDescent="0.3">
      <c r="A511" s="266"/>
      <c r="B511" s="266"/>
      <c r="C511" s="266"/>
      <c r="D511" s="278"/>
      <c r="E511" s="286"/>
      <c r="F511" s="267"/>
      <c r="G511" s="288"/>
      <c r="H511" s="267"/>
      <c r="I511" s="267"/>
      <c r="J511" s="288"/>
      <c r="K511" s="267"/>
      <c r="L511" s="267"/>
      <c r="M511" s="288"/>
      <c r="N511" s="288"/>
      <c r="O511" s="267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  <c r="BE511" s="4"/>
      <c r="BF511" s="4"/>
      <c r="BG511" s="4"/>
      <c r="BH511" s="4"/>
      <c r="BI511" s="4"/>
      <c r="BJ511" s="4"/>
      <c r="BK511" s="4"/>
      <c r="BL511" s="4"/>
    </row>
    <row r="512" spans="1:64" x14ac:dyDescent="0.3">
      <c r="A512" s="266"/>
      <c r="B512" s="266"/>
      <c r="C512" s="266"/>
      <c r="D512" s="278"/>
      <c r="E512" s="286"/>
      <c r="F512" s="267"/>
      <c r="G512" s="288"/>
      <c r="H512" s="267"/>
      <c r="I512" s="267"/>
      <c r="J512" s="288"/>
      <c r="K512" s="267"/>
      <c r="L512" s="267"/>
      <c r="M512" s="288"/>
      <c r="N512" s="288"/>
      <c r="O512" s="267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  <c r="BE512" s="4"/>
      <c r="BF512" s="4"/>
      <c r="BG512" s="4"/>
      <c r="BH512" s="4"/>
      <c r="BI512" s="4"/>
      <c r="BJ512" s="4"/>
      <c r="BK512" s="4"/>
      <c r="BL512" s="4"/>
    </row>
    <row r="513" spans="1:64" x14ac:dyDescent="0.3">
      <c r="A513" s="266"/>
      <c r="B513" s="266"/>
      <c r="C513" s="266"/>
      <c r="D513" s="278"/>
      <c r="E513" s="286"/>
      <c r="F513" s="267"/>
      <c r="G513" s="288"/>
      <c r="H513" s="267"/>
      <c r="I513" s="267"/>
      <c r="J513" s="288"/>
      <c r="K513" s="267"/>
      <c r="L513" s="267"/>
      <c r="M513" s="288"/>
      <c r="N513" s="288"/>
      <c r="O513" s="267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  <c r="BE513" s="4"/>
      <c r="BF513" s="4"/>
      <c r="BG513" s="4"/>
      <c r="BH513" s="4"/>
      <c r="BI513" s="4"/>
      <c r="BJ513" s="4"/>
      <c r="BK513" s="4"/>
      <c r="BL513" s="4"/>
    </row>
    <row r="514" spans="1:64" x14ac:dyDescent="0.3">
      <c r="A514" s="266"/>
      <c r="B514" s="266"/>
      <c r="C514" s="266"/>
      <c r="D514" s="278"/>
      <c r="E514" s="286"/>
      <c r="F514" s="267"/>
      <c r="G514" s="288"/>
      <c r="H514" s="267"/>
      <c r="I514" s="267"/>
      <c r="J514" s="288"/>
      <c r="K514" s="267"/>
      <c r="L514" s="267"/>
      <c r="M514" s="288"/>
      <c r="N514" s="288"/>
      <c r="O514" s="267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  <c r="BE514" s="4"/>
      <c r="BF514" s="4"/>
      <c r="BG514" s="4"/>
      <c r="BH514" s="4"/>
      <c r="BI514" s="4"/>
      <c r="BJ514" s="4"/>
      <c r="BK514" s="4"/>
      <c r="BL514" s="4"/>
    </row>
    <row r="515" spans="1:64" x14ac:dyDescent="0.3">
      <c r="A515" s="266"/>
      <c r="B515" s="266"/>
      <c r="C515" s="266"/>
      <c r="D515" s="278"/>
      <c r="E515" s="286"/>
      <c r="F515" s="267"/>
      <c r="G515" s="288"/>
      <c r="H515" s="267"/>
      <c r="I515" s="267"/>
      <c r="J515" s="288"/>
      <c r="K515" s="267"/>
      <c r="L515" s="267"/>
      <c r="M515" s="288"/>
      <c r="N515" s="288"/>
      <c r="O515" s="267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  <c r="BE515" s="4"/>
      <c r="BF515" s="4"/>
      <c r="BG515" s="4"/>
      <c r="BH515" s="4"/>
      <c r="BI515" s="4"/>
      <c r="BJ515" s="4"/>
      <c r="BK515" s="4"/>
      <c r="BL515" s="4"/>
    </row>
    <row r="516" spans="1:64" x14ac:dyDescent="0.3">
      <c r="A516" s="266"/>
      <c r="B516" s="266"/>
      <c r="C516" s="266"/>
      <c r="D516" s="278"/>
      <c r="E516" s="286"/>
      <c r="F516" s="267"/>
      <c r="G516" s="288"/>
      <c r="H516" s="267"/>
      <c r="I516" s="267"/>
      <c r="J516" s="288"/>
      <c r="K516" s="267"/>
      <c r="L516" s="267"/>
      <c r="M516" s="288"/>
      <c r="N516" s="288"/>
      <c r="O516" s="267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  <c r="BE516" s="4"/>
      <c r="BF516" s="4"/>
      <c r="BG516" s="4"/>
      <c r="BH516" s="4"/>
      <c r="BI516" s="4"/>
      <c r="BJ516" s="4"/>
      <c r="BK516" s="4"/>
      <c r="BL516" s="4"/>
    </row>
    <row r="517" spans="1:64" x14ac:dyDescent="0.3">
      <c r="A517" s="266"/>
      <c r="B517" s="266"/>
      <c r="C517" s="266"/>
      <c r="D517" s="278"/>
      <c r="E517" s="286"/>
      <c r="F517" s="267"/>
      <c r="G517" s="288"/>
      <c r="H517" s="267"/>
      <c r="I517" s="267"/>
      <c r="J517" s="288"/>
      <c r="K517" s="267"/>
      <c r="L517" s="267"/>
      <c r="M517" s="288"/>
      <c r="N517" s="288"/>
      <c r="O517" s="267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  <c r="BE517" s="4"/>
      <c r="BF517" s="4"/>
      <c r="BG517" s="4"/>
      <c r="BH517" s="4"/>
      <c r="BI517" s="4"/>
      <c r="BJ517" s="4"/>
      <c r="BK517" s="4"/>
      <c r="BL517" s="4"/>
    </row>
    <row r="518" spans="1:64" x14ac:dyDescent="0.3">
      <c r="A518" s="266"/>
      <c r="B518" s="266"/>
      <c r="C518" s="266"/>
      <c r="D518" s="278"/>
      <c r="E518" s="286"/>
      <c r="F518" s="267"/>
      <c r="G518" s="288"/>
      <c r="H518" s="267"/>
      <c r="I518" s="267"/>
      <c r="J518" s="288"/>
      <c r="K518" s="267"/>
      <c r="L518" s="267"/>
      <c r="M518" s="288"/>
      <c r="N518" s="288"/>
      <c r="O518" s="267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  <c r="BE518" s="4"/>
      <c r="BF518" s="4"/>
      <c r="BG518" s="4"/>
      <c r="BH518" s="4"/>
      <c r="BI518" s="4"/>
      <c r="BJ518" s="4"/>
      <c r="BK518" s="4"/>
      <c r="BL518" s="4"/>
    </row>
    <row r="519" spans="1:64" x14ac:dyDescent="0.3">
      <c r="A519" s="266"/>
      <c r="B519" s="266"/>
      <c r="C519" s="266"/>
      <c r="D519" s="278"/>
      <c r="E519" s="286"/>
      <c r="F519" s="267"/>
      <c r="G519" s="288"/>
      <c r="H519" s="267"/>
      <c r="I519" s="267"/>
      <c r="J519" s="288"/>
      <c r="K519" s="267"/>
      <c r="L519" s="267"/>
      <c r="M519" s="288"/>
      <c r="N519" s="288"/>
      <c r="O519" s="267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  <c r="BE519" s="4"/>
      <c r="BF519" s="4"/>
      <c r="BG519" s="4"/>
      <c r="BH519" s="4"/>
      <c r="BI519" s="4"/>
      <c r="BJ519" s="4"/>
      <c r="BK519" s="4"/>
      <c r="BL519" s="4"/>
    </row>
    <row r="520" spans="1:64" x14ac:dyDescent="0.3">
      <c r="A520" s="266"/>
      <c r="B520" s="266"/>
      <c r="C520" s="266"/>
      <c r="D520" s="278"/>
      <c r="E520" s="286"/>
      <c r="F520" s="267"/>
      <c r="G520" s="288"/>
      <c r="H520" s="267"/>
      <c r="I520" s="267"/>
      <c r="J520" s="288"/>
      <c r="K520" s="267"/>
      <c r="L520" s="267"/>
      <c r="M520" s="288"/>
      <c r="N520" s="288"/>
      <c r="O520" s="267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  <c r="BE520" s="4"/>
      <c r="BF520" s="4"/>
      <c r="BG520" s="4"/>
      <c r="BH520" s="4"/>
      <c r="BI520" s="4"/>
      <c r="BJ520" s="4"/>
      <c r="BK520" s="4"/>
      <c r="BL520" s="4"/>
    </row>
    <row r="521" spans="1:64" x14ac:dyDescent="0.3">
      <c r="A521" s="266"/>
      <c r="B521" s="266"/>
      <c r="C521" s="266"/>
      <c r="D521" s="278"/>
      <c r="E521" s="286"/>
      <c r="F521" s="267"/>
      <c r="G521" s="288"/>
      <c r="H521" s="267"/>
      <c r="I521" s="267"/>
      <c r="J521" s="288"/>
      <c r="K521" s="267"/>
      <c r="L521" s="267"/>
      <c r="M521" s="288"/>
      <c r="N521" s="288"/>
      <c r="O521" s="267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  <c r="BE521" s="4"/>
      <c r="BF521" s="4"/>
      <c r="BG521" s="4"/>
      <c r="BH521" s="4"/>
      <c r="BI521" s="4"/>
      <c r="BJ521" s="4"/>
      <c r="BK521" s="4"/>
      <c r="BL521" s="4"/>
    </row>
    <row r="522" spans="1:64" x14ac:dyDescent="0.3">
      <c r="A522" s="266"/>
      <c r="B522" s="266"/>
      <c r="C522" s="266"/>
      <c r="D522" s="278"/>
      <c r="E522" s="286"/>
      <c r="F522" s="267"/>
      <c r="G522" s="288"/>
      <c r="H522" s="267"/>
      <c r="I522" s="267"/>
      <c r="J522" s="288"/>
      <c r="K522" s="267"/>
      <c r="L522" s="267"/>
      <c r="M522" s="288"/>
      <c r="N522" s="288"/>
      <c r="O522" s="267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  <c r="BE522" s="4"/>
      <c r="BF522" s="4"/>
      <c r="BG522" s="4"/>
      <c r="BH522" s="4"/>
      <c r="BI522" s="4"/>
      <c r="BJ522" s="4"/>
      <c r="BK522" s="4"/>
      <c r="BL522" s="4"/>
    </row>
    <row r="523" spans="1:64" x14ac:dyDescent="0.3">
      <c r="A523" s="266"/>
      <c r="B523" s="266"/>
      <c r="C523" s="266"/>
      <c r="D523" s="278"/>
      <c r="E523" s="286"/>
      <c r="F523" s="267"/>
      <c r="G523" s="288"/>
      <c r="H523" s="267"/>
      <c r="I523" s="267"/>
      <c r="J523" s="288"/>
      <c r="K523" s="267"/>
      <c r="L523" s="267"/>
      <c r="M523" s="288"/>
      <c r="N523" s="288"/>
      <c r="O523" s="267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  <c r="BE523" s="4"/>
      <c r="BF523" s="4"/>
      <c r="BG523" s="4"/>
      <c r="BH523" s="4"/>
      <c r="BI523" s="4"/>
      <c r="BJ523" s="4"/>
      <c r="BK523" s="4"/>
      <c r="BL523" s="4"/>
    </row>
    <row r="524" spans="1:64" x14ac:dyDescent="0.3">
      <c r="A524" s="266"/>
      <c r="B524" s="266"/>
      <c r="C524" s="266"/>
      <c r="D524" s="278"/>
      <c r="E524" s="286"/>
      <c r="F524" s="267"/>
      <c r="G524" s="288"/>
      <c r="H524" s="267"/>
      <c r="I524" s="267"/>
      <c r="J524" s="288"/>
      <c r="K524" s="267"/>
      <c r="L524" s="267"/>
      <c r="M524" s="288"/>
      <c r="N524" s="288"/>
      <c r="O524" s="267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  <c r="BE524" s="4"/>
      <c r="BF524" s="4"/>
      <c r="BG524" s="4"/>
      <c r="BH524" s="4"/>
      <c r="BI524" s="4"/>
      <c r="BJ524" s="4"/>
      <c r="BK524" s="4"/>
      <c r="BL524" s="4"/>
    </row>
    <row r="525" spans="1:64" x14ac:dyDescent="0.3">
      <c r="A525" s="266"/>
      <c r="B525" s="266"/>
      <c r="C525" s="266"/>
      <c r="D525" s="278"/>
      <c r="E525" s="286"/>
      <c r="F525" s="267"/>
      <c r="G525" s="288"/>
      <c r="H525" s="267"/>
      <c r="I525" s="267"/>
      <c r="J525" s="288"/>
      <c r="K525" s="267"/>
      <c r="L525" s="267"/>
      <c r="M525" s="288"/>
      <c r="N525" s="288"/>
      <c r="O525" s="267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  <c r="BE525" s="4"/>
      <c r="BF525" s="4"/>
      <c r="BG525" s="4"/>
      <c r="BH525" s="4"/>
      <c r="BI525" s="4"/>
      <c r="BJ525" s="4"/>
      <c r="BK525" s="4"/>
      <c r="BL525" s="4"/>
    </row>
    <row r="526" spans="1:64" x14ac:dyDescent="0.3">
      <c r="A526" s="266"/>
      <c r="B526" s="266"/>
      <c r="C526" s="266"/>
      <c r="D526" s="278"/>
      <c r="E526" s="286"/>
      <c r="F526" s="267"/>
      <c r="G526" s="288"/>
      <c r="H526" s="267"/>
      <c r="I526" s="267"/>
      <c r="J526" s="288"/>
      <c r="K526" s="267"/>
      <c r="L526" s="267"/>
      <c r="M526" s="288"/>
      <c r="N526" s="288"/>
      <c r="O526" s="267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  <c r="BE526" s="4"/>
      <c r="BF526" s="4"/>
      <c r="BG526" s="4"/>
      <c r="BH526" s="4"/>
      <c r="BI526" s="4"/>
      <c r="BJ526" s="4"/>
      <c r="BK526" s="4"/>
      <c r="BL526" s="4"/>
    </row>
    <row r="527" spans="1:64" x14ac:dyDescent="0.3">
      <c r="A527" s="266"/>
      <c r="B527" s="266"/>
      <c r="C527" s="266"/>
      <c r="D527" s="278"/>
      <c r="E527" s="286"/>
      <c r="F527" s="267"/>
      <c r="G527" s="288"/>
      <c r="H527" s="267"/>
      <c r="I527" s="267"/>
      <c r="J527" s="288"/>
      <c r="K527" s="267"/>
      <c r="L527" s="267"/>
      <c r="M527" s="288"/>
      <c r="N527" s="288"/>
      <c r="O527" s="267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  <c r="BE527" s="4"/>
      <c r="BF527" s="4"/>
      <c r="BG527" s="4"/>
      <c r="BH527" s="4"/>
      <c r="BI527" s="4"/>
      <c r="BJ527" s="4"/>
      <c r="BK527" s="4"/>
      <c r="BL527" s="4"/>
    </row>
    <row r="528" spans="1:64" x14ac:dyDescent="0.3">
      <c r="A528" s="266"/>
      <c r="B528" s="266"/>
      <c r="C528" s="266"/>
      <c r="D528" s="278"/>
      <c r="E528" s="286"/>
      <c r="F528" s="267"/>
      <c r="G528" s="288"/>
      <c r="H528" s="267"/>
      <c r="I528" s="267"/>
      <c r="J528" s="288"/>
      <c r="K528" s="267"/>
      <c r="L528" s="267"/>
      <c r="M528" s="288"/>
      <c r="N528" s="288"/>
      <c r="O528" s="267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  <c r="BE528" s="4"/>
      <c r="BF528" s="4"/>
      <c r="BG528" s="4"/>
      <c r="BH528" s="4"/>
      <c r="BI528" s="4"/>
      <c r="BJ528" s="4"/>
      <c r="BK528" s="4"/>
      <c r="BL528" s="4"/>
    </row>
    <row r="529" spans="1:64" x14ac:dyDescent="0.3">
      <c r="A529" s="266"/>
      <c r="B529" s="266"/>
      <c r="C529" s="266"/>
      <c r="D529" s="278"/>
      <c r="E529" s="286"/>
      <c r="F529" s="267"/>
      <c r="G529" s="288"/>
      <c r="H529" s="267"/>
      <c r="I529" s="267"/>
      <c r="J529" s="288"/>
      <c r="K529" s="267"/>
      <c r="L529" s="267"/>
      <c r="M529" s="288"/>
      <c r="N529" s="288"/>
      <c r="O529" s="267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  <c r="BE529" s="4"/>
      <c r="BF529" s="4"/>
      <c r="BG529" s="4"/>
      <c r="BH529" s="4"/>
      <c r="BI529" s="4"/>
      <c r="BJ529" s="4"/>
      <c r="BK529" s="4"/>
      <c r="BL529" s="4"/>
    </row>
    <row r="530" spans="1:64" x14ac:dyDescent="0.3">
      <c r="A530" s="266"/>
      <c r="B530" s="266"/>
      <c r="C530" s="266"/>
      <c r="D530" s="278"/>
      <c r="E530" s="286"/>
      <c r="F530" s="267"/>
      <c r="G530" s="288"/>
      <c r="H530" s="267"/>
      <c r="I530" s="267"/>
      <c r="J530" s="288"/>
      <c r="K530" s="267"/>
      <c r="L530" s="267"/>
      <c r="M530" s="288"/>
      <c r="N530" s="288"/>
      <c r="O530" s="267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  <c r="BE530" s="4"/>
      <c r="BF530" s="4"/>
      <c r="BG530" s="4"/>
      <c r="BH530" s="4"/>
      <c r="BI530" s="4"/>
      <c r="BJ530" s="4"/>
      <c r="BK530" s="4"/>
      <c r="BL530" s="4"/>
    </row>
    <row r="531" spans="1:64" x14ac:dyDescent="0.3">
      <c r="A531" s="266"/>
      <c r="B531" s="266"/>
      <c r="C531" s="266"/>
      <c r="D531" s="278"/>
      <c r="E531" s="286"/>
      <c r="F531" s="267"/>
      <c r="G531" s="288"/>
      <c r="H531" s="267"/>
      <c r="I531" s="267"/>
      <c r="J531" s="288"/>
      <c r="K531" s="267"/>
      <c r="L531" s="267"/>
      <c r="M531" s="288"/>
      <c r="N531" s="288"/>
      <c r="O531" s="267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  <c r="BE531" s="4"/>
      <c r="BF531" s="4"/>
      <c r="BG531" s="4"/>
      <c r="BH531" s="4"/>
      <c r="BI531" s="4"/>
      <c r="BJ531" s="4"/>
      <c r="BK531" s="4"/>
      <c r="BL531" s="4"/>
    </row>
    <row r="532" spans="1:64" x14ac:dyDescent="0.3">
      <c r="A532" s="266"/>
      <c r="B532" s="266"/>
      <c r="C532" s="266"/>
      <c r="D532" s="278"/>
      <c r="E532" s="286"/>
      <c r="F532" s="267"/>
      <c r="G532" s="288"/>
      <c r="H532" s="267"/>
      <c r="I532" s="267"/>
      <c r="J532" s="288"/>
      <c r="K532" s="267"/>
      <c r="L532" s="267"/>
      <c r="M532" s="288"/>
      <c r="N532" s="288"/>
      <c r="O532" s="267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  <c r="BE532" s="4"/>
      <c r="BF532" s="4"/>
      <c r="BG532" s="4"/>
      <c r="BH532" s="4"/>
      <c r="BI532" s="4"/>
      <c r="BJ532" s="4"/>
      <c r="BK532" s="4"/>
      <c r="BL532" s="4"/>
    </row>
    <row r="533" spans="1:64" x14ac:dyDescent="0.3">
      <c r="A533" s="266"/>
      <c r="B533" s="266"/>
      <c r="C533" s="266"/>
      <c r="D533" s="278"/>
      <c r="E533" s="286"/>
      <c r="F533" s="267"/>
      <c r="G533" s="288"/>
      <c r="H533" s="267"/>
      <c r="I533" s="267"/>
      <c r="J533" s="288"/>
      <c r="K533" s="267"/>
      <c r="L533" s="267"/>
      <c r="M533" s="288"/>
      <c r="N533" s="288"/>
      <c r="O533" s="267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  <c r="BE533" s="4"/>
      <c r="BF533" s="4"/>
      <c r="BG533" s="4"/>
      <c r="BH533" s="4"/>
      <c r="BI533" s="4"/>
      <c r="BJ533" s="4"/>
      <c r="BK533" s="4"/>
      <c r="BL533" s="4"/>
    </row>
    <row r="534" spans="1:64" x14ac:dyDescent="0.3">
      <c r="A534" s="266"/>
      <c r="B534" s="266"/>
      <c r="C534" s="266"/>
      <c r="D534" s="278"/>
      <c r="E534" s="286"/>
      <c r="F534" s="267"/>
      <c r="G534" s="288"/>
      <c r="H534" s="267"/>
      <c r="I534" s="267"/>
      <c r="J534" s="288"/>
      <c r="K534" s="267"/>
      <c r="L534" s="267"/>
      <c r="M534" s="288"/>
      <c r="N534" s="288"/>
      <c r="O534" s="267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  <c r="BE534" s="4"/>
      <c r="BF534" s="4"/>
      <c r="BG534" s="4"/>
      <c r="BH534" s="4"/>
      <c r="BI534" s="4"/>
      <c r="BJ534" s="4"/>
      <c r="BK534" s="4"/>
      <c r="BL534" s="4"/>
    </row>
    <row r="535" spans="1:64" x14ac:dyDescent="0.3">
      <c r="A535" s="266"/>
      <c r="B535" s="266"/>
      <c r="C535" s="266"/>
      <c r="D535" s="278"/>
      <c r="E535" s="286"/>
      <c r="F535" s="267"/>
      <c r="G535" s="288"/>
      <c r="H535" s="267"/>
      <c r="I535" s="267"/>
      <c r="J535" s="288"/>
      <c r="K535" s="267"/>
      <c r="L535" s="267"/>
      <c r="M535" s="288"/>
      <c r="N535" s="288"/>
      <c r="O535" s="267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  <c r="BE535" s="4"/>
      <c r="BF535" s="4"/>
      <c r="BG535" s="4"/>
      <c r="BH535" s="4"/>
      <c r="BI535" s="4"/>
      <c r="BJ535" s="4"/>
      <c r="BK535" s="4"/>
      <c r="BL535" s="4"/>
    </row>
    <row r="536" spans="1:64" x14ac:dyDescent="0.3">
      <c r="A536" s="266"/>
      <c r="B536" s="266"/>
      <c r="C536" s="266"/>
      <c r="D536" s="278"/>
      <c r="E536" s="286"/>
      <c r="F536" s="267"/>
      <c r="G536" s="288"/>
      <c r="H536" s="267"/>
      <c r="I536" s="267"/>
      <c r="J536" s="288"/>
      <c r="K536" s="267"/>
      <c r="L536" s="267"/>
      <c r="M536" s="288"/>
      <c r="N536" s="288"/>
      <c r="O536" s="267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  <c r="BE536" s="4"/>
      <c r="BF536" s="4"/>
      <c r="BG536" s="4"/>
      <c r="BH536" s="4"/>
      <c r="BI536" s="4"/>
      <c r="BJ536" s="4"/>
      <c r="BK536" s="4"/>
      <c r="BL536" s="4"/>
    </row>
    <row r="537" spans="1:64" x14ac:dyDescent="0.3">
      <c r="A537" s="266"/>
      <c r="B537" s="266"/>
      <c r="C537" s="266"/>
      <c r="D537" s="278"/>
      <c r="E537" s="286"/>
      <c r="F537" s="267"/>
      <c r="G537" s="288"/>
      <c r="H537" s="267"/>
      <c r="I537" s="267"/>
      <c r="J537" s="288"/>
      <c r="K537" s="267"/>
      <c r="L537" s="267"/>
      <c r="M537" s="288"/>
      <c r="N537" s="288"/>
      <c r="O537" s="267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  <c r="BE537" s="4"/>
      <c r="BF537" s="4"/>
      <c r="BG537" s="4"/>
      <c r="BH537" s="4"/>
      <c r="BI537" s="4"/>
      <c r="BJ537" s="4"/>
      <c r="BK537" s="4"/>
      <c r="BL537" s="4"/>
    </row>
    <row r="538" spans="1:64" x14ac:dyDescent="0.3">
      <c r="A538" s="266"/>
      <c r="B538" s="266"/>
      <c r="C538" s="266"/>
      <c r="D538" s="278"/>
      <c r="E538" s="286"/>
      <c r="F538" s="267"/>
      <c r="G538" s="288"/>
      <c r="H538" s="267"/>
      <c r="I538" s="267"/>
      <c r="J538" s="288"/>
      <c r="K538" s="267"/>
      <c r="L538" s="267"/>
      <c r="M538" s="288"/>
      <c r="N538" s="288"/>
      <c r="O538" s="267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  <c r="BE538" s="4"/>
      <c r="BF538" s="4"/>
      <c r="BG538" s="4"/>
      <c r="BH538" s="4"/>
      <c r="BI538" s="4"/>
      <c r="BJ538" s="4"/>
      <c r="BK538" s="4"/>
      <c r="BL538" s="4"/>
    </row>
    <row r="539" spans="1:64" x14ac:dyDescent="0.3">
      <c r="A539" s="266"/>
      <c r="B539" s="266"/>
      <c r="C539" s="266"/>
      <c r="D539" s="278"/>
      <c r="E539" s="286"/>
      <c r="F539" s="267"/>
      <c r="G539" s="288"/>
      <c r="H539" s="267"/>
      <c r="I539" s="267"/>
      <c r="J539" s="288"/>
      <c r="K539" s="267"/>
      <c r="L539" s="267"/>
      <c r="M539" s="288"/>
      <c r="N539" s="288"/>
      <c r="O539" s="267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  <c r="BE539" s="4"/>
      <c r="BF539" s="4"/>
      <c r="BG539" s="4"/>
      <c r="BH539" s="4"/>
      <c r="BI539" s="4"/>
      <c r="BJ539" s="4"/>
      <c r="BK539" s="4"/>
      <c r="BL539" s="4"/>
    </row>
    <row r="540" spans="1:64" x14ac:dyDescent="0.3">
      <c r="A540" s="266"/>
      <c r="B540" s="266"/>
      <c r="C540" s="266"/>
      <c r="D540" s="278"/>
      <c r="E540" s="286"/>
      <c r="F540" s="267"/>
      <c r="G540" s="288"/>
      <c r="H540" s="267"/>
      <c r="I540" s="267"/>
      <c r="J540" s="288"/>
      <c r="K540" s="267"/>
      <c r="L540" s="267"/>
      <c r="M540" s="288"/>
      <c r="N540" s="288"/>
      <c r="O540" s="267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  <c r="BE540" s="4"/>
      <c r="BF540" s="4"/>
      <c r="BG540" s="4"/>
      <c r="BH540" s="4"/>
      <c r="BI540" s="4"/>
      <c r="BJ540" s="4"/>
      <c r="BK540" s="4"/>
      <c r="BL540" s="4"/>
    </row>
    <row r="541" spans="1:64" x14ac:dyDescent="0.3">
      <c r="A541" s="266"/>
      <c r="B541" s="266"/>
      <c r="C541" s="266"/>
      <c r="D541" s="278"/>
      <c r="E541" s="286"/>
      <c r="F541" s="267"/>
      <c r="G541" s="288"/>
      <c r="H541" s="267"/>
      <c r="I541" s="267"/>
      <c r="J541" s="288"/>
      <c r="K541" s="267"/>
      <c r="L541" s="267"/>
      <c r="M541" s="288"/>
      <c r="N541" s="288"/>
      <c r="O541" s="267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  <c r="BE541" s="4"/>
      <c r="BF541" s="4"/>
      <c r="BG541" s="4"/>
      <c r="BH541" s="4"/>
      <c r="BI541" s="4"/>
      <c r="BJ541" s="4"/>
      <c r="BK541" s="4"/>
      <c r="BL541" s="4"/>
    </row>
    <row r="542" spans="1:64" x14ac:dyDescent="0.3">
      <c r="A542" s="266"/>
      <c r="B542" s="266"/>
      <c r="C542" s="266"/>
      <c r="D542" s="278"/>
      <c r="E542" s="286"/>
      <c r="F542" s="267"/>
      <c r="G542" s="288"/>
      <c r="H542" s="267"/>
      <c r="I542" s="267"/>
      <c r="J542" s="288"/>
      <c r="K542" s="267"/>
      <c r="L542" s="267"/>
      <c r="M542" s="288"/>
      <c r="N542" s="288"/>
      <c r="O542" s="267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  <c r="BE542" s="4"/>
      <c r="BF542" s="4"/>
      <c r="BG542" s="4"/>
      <c r="BH542" s="4"/>
      <c r="BI542" s="4"/>
      <c r="BJ542" s="4"/>
      <c r="BK542" s="4"/>
      <c r="BL542" s="4"/>
    </row>
    <row r="543" spans="1:64" x14ac:dyDescent="0.3">
      <c r="A543" s="266"/>
      <c r="B543" s="266"/>
      <c r="C543" s="266"/>
      <c r="D543" s="278"/>
      <c r="E543" s="286"/>
      <c r="F543" s="267"/>
      <c r="G543" s="288"/>
      <c r="H543" s="267"/>
      <c r="I543" s="267"/>
      <c r="J543" s="288"/>
      <c r="K543" s="267"/>
      <c r="L543" s="267"/>
      <c r="M543" s="288"/>
      <c r="N543" s="288"/>
      <c r="O543" s="267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  <c r="BE543" s="4"/>
      <c r="BF543" s="4"/>
      <c r="BG543" s="4"/>
      <c r="BH543" s="4"/>
      <c r="BI543" s="4"/>
      <c r="BJ543" s="4"/>
      <c r="BK543" s="4"/>
      <c r="BL543" s="4"/>
    </row>
    <row r="544" spans="1:64" x14ac:dyDescent="0.3">
      <c r="A544" s="266"/>
      <c r="B544" s="266"/>
      <c r="C544" s="266"/>
      <c r="D544" s="278"/>
      <c r="E544" s="286"/>
      <c r="F544" s="267"/>
      <c r="G544" s="288"/>
      <c r="H544" s="267"/>
      <c r="I544" s="267"/>
      <c r="J544" s="288"/>
      <c r="K544" s="267"/>
      <c r="L544" s="267"/>
      <c r="M544" s="288"/>
      <c r="N544" s="288"/>
      <c r="O544" s="267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  <c r="BE544" s="4"/>
      <c r="BF544" s="4"/>
      <c r="BG544" s="4"/>
      <c r="BH544" s="4"/>
      <c r="BI544" s="4"/>
      <c r="BJ544" s="4"/>
      <c r="BK544" s="4"/>
      <c r="BL544" s="4"/>
    </row>
    <row r="545" spans="1:64" x14ac:dyDescent="0.3">
      <c r="A545" s="266"/>
      <c r="B545" s="266"/>
      <c r="C545" s="266"/>
      <c r="D545" s="278"/>
      <c r="E545" s="286"/>
      <c r="F545" s="267"/>
      <c r="G545" s="288"/>
      <c r="H545" s="267"/>
      <c r="I545" s="267"/>
      <c r="J545" s="288"/>
      <c r="K545" s="267"/>
      <c r="L545" s="267"/>
      <c r="M545" s="288"/>
      <c r="N545" s="288"/>
      <c r="O545" s="267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  <c r="BE545" s="4"/>
      <c r="BF545" s="4"/>
      <c r="BG545" s="4"/>
      <c r="BH545" s="4"/>
      <c r="BI545" s="4"/>
      <c r="BJ545" s="4"/>
      <c r="BK545" s="4"/>
      <c r="BL545" s="4"/>
    </row>
    <row r="546" spans="1:64" x14ac:dyDescent="0.3">
      <c r="A546" s="266"/>
      <c r="B546" s="266"/>
      <c r="C546" s="266"/>
      <c r="D546" s="278"/>
      <c r="E546" s="286"/>
      <c r="F546" s="267"/>
      <c r="G546" s="288"/>
      <c r="H546" s="267"/>
      <c r="I546" s="267"/>
      <c r="J546" s="288"/>
      <c r="K546" s="267"/>
      <c r="L546" s="267"/>
      <c r="M546" s="288"/>
      <c r="N546" s="288"/>
      <c r="O546" s="267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  <c r="BE546" s="4"/>
      <c r="BF546" s="4"/>
      <c r="BG546" s="4"/>
      <c r="BH546" s="4"/>
      <c r="BI546" s="4"/>
      <c r="BJ546" s="4"/>
      <c r="BK546" s="4"/>
      <c r="BL546" s="4"/>
    </row>
    <row r="547" spans="1:64" x14ac:dyDescent="0.3">
      <c r="A547" s="266"/>
      <c r="B547" s="266"/>
      <c r="C547" s="266"/>
      <c r="D547" s="278"/>
      <c r="E547" s="286"/>
      <c r="F547" s="267"/>
      <c r="G547" s="288"/>
      <c r="H547" s="267"/>
      <c r="I547" s="267"/>
      <c r="J547" s="288"/>
      <c r="K547" s="267"/>
      <c r="L547" s="267"/>
      <c r="M547" s="288"/>
      <c r="N547" s="288"/>
      <c r="O547" s="267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  <c r="BE547" s="4"/>
      <c r="BF547" s="4"/>
      <c r="BG547" s="4"/>
      <c r="BH547" s="4"/>
      <c r="BI547" s="4"/>
      <c r="BJ547" s="4"/>
      <c r="BK547" s="4"/>
      <c r="BL547" s="4"/>
    </row>
    <row r="548" spans="1:64" x14ac:dyDescent="0.3">
      <c r="A548" s="266"/>
      <c r="B548" s="266"/>
      <c r="C548" s="266"/>
      <c r="D548" s="278"/>
      <c r="E548" s="286"/>
      <c r="F548" s="267"/>
      <c r="G548" s="288"/>
      <c r="H548" s="267"/>
      <c r="I548" s="267"/>
      <c r="J548" s="288"/>
      <c r="K548" s="267"/>
      <c r="L548" s="267"/>
      <c r="M548" s="288"/>
      <c r="N548" s="288"/>
      <c r="O548" s="267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  <c r="BE548" s="4"/>
      <c r="BF548" s="4"/>
      <c r="BG548" s="4"/>
      <c r="BH548" s="4"/>
      <c r="BI548" s="4"/>
      <c r="BJ548" s="4"/>
      <c r="BK548" s="4"/>
      <c r="BL548" s="4"/>
    </row>
    <row r="549" spans="1:64" x14ac:dyDescent="0.3">
      <c r="A549" s="266"/>
      <c r="B549" s="266"/>
      <c r="C549" s="266"/>
      <c r="D549" s="278"/>
      <c r="E549" s="286"/>
      <c r="F549" s="267"/>
      <c r="G549" s="288"/>
      <c r="H549" s="267"/>
      <c r="I549" s="267"/>
      <c r="J549" s="288"/>
      <c r="K549" s="267"/>
      <c r="L549" s="267"/>
      <c r="M549" s="288"/>
      <c r="N549" s="288"/>
      <c r="O549" s="267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  <c r="BE549" s="4"/>
      <c r="BF549" s="4"/>
      <c r="BG549" s="4"/>
      <c r="BH549" s="4"/>
      <c r="BI549" s="4"/>
      <c r="BJ549" s="4"/>
      <c r="BK549" s="4"/>
      <c r="BL549" s="4"/>
    </row>
    <row r="550" spans="1:64" x14ac:dyDescent="0.3">
      <c r="A550" s="266"/>
      <c r="B550" s="266"/>
      <c r="C550" s="266"/>
      <c r="D550" s="278"/>
      <c r="E550" s="286"/>
      <c r="F550" s="267"/>
      <c r="G550" s="288"/>
      <c r="H550" s="267"/>
      <c r="I550" s="267"/>
      <c r="J550" s="288"/>
      <c r="K550" s="267"/>
      <c r="L550" s="267"/>
      <c r="M550" s="288"/>
      <c r="N550" s="288"/>
      <c r="O550" s="267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  <c r="BE550" s="4"/>
      <c r="BF550" s="4"/>
      <c r="BG550" s="4"/>
      <c r="BH550" s="4"/>
      <c r="BI550" s="4"/>
      <c r="BJ550" s="4"/>
      <c r="BK550" s="4"/>
      <c r="BL550" s="4"/>
    </row>
    <row r="551" spans="1:64" x14ac:dyDescent="0.3">
      <c r="A551" s="266"/>
      <c r="B551" s="266"/>
      <c r="C551" s="266"/>
      <c r="D551" s="278"/>
      <c r="E551" s="286"/>
      <c r="F551" s="267"/>
      <c r="G551" s="288"/>
      <c r="H551" s="267"/>
      <c r="I551" s="267"/>
      <c r="J551" s="288"/>
      <c r="K551" s="267"/>
      <c r="L551" s="267"/>
      <c r="M551" s="288"/>
      <c r="N551" s="288"/>
      <c r="O551" s="267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  <c r="BE551" s="4"/>
      <c r="BF551" s="4"/>
      <c r="BG551" s="4"/>
      <c r="BH551" s="4"/>
      <c r="BI551" s="4"/>
      <c r="BJ551" s="4"/>
      <c r="BK551" s="4"/>
      <c r="BL551" s="4"/>
    </row>
    <row r="552" spans="1:64" x14ac:dyDescent="0.3">
      <c r="A552" s="266"/>
      <c r="B552" s="266"/>
      <c r="C552" s="266"/>
      <c r="D552" s="278"/>
      <c r="E552" s="286"/>
      <c r="F552" s="267"/>
      <c r="G552" s="288"/>
      <c r="H552" s="267"/>
      <c r="I552" s="267"/>
      <c r="J552" s="288"/>
      <c r="K552" s="267"/>
      <c r="L552" s="267"/>
      <c r="M552" s="288"/>
      <c r="N552" s="288"/>
      <c r="O552" s="267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  <c r="BE552" s="4"/>
      <c r="BF552" s="4"/>
      <c r="BG552" s="4"/>
      <c r="BH552" s="4"/>
      <c r="BI552" s="4"/>
      <c r="BJ552" s="4"/>
      <c r="BK552" s="4"/>
      <c r="BL552" s="4"/>
    </row>
    <row r="553" spans="1:64" x14ac:dyDescent="0.3">
      <c r="A553" s="266"/>
      <c r="B553" s="266"/>
      <c r="C553" s="266"/>
      <c r="D553" s="278"/>
      <c r="E553" s="286"/>
      <c r="F553" s="267"/>
      <c r="G553" s="288"/>
      <c r="H553" s="267"/>
      <c r="I553" s="267"/>
      <c r="J553" s="288"/>
      <c r="K553" s="267"/>
      <c r="L553" s="267"/>
      <c r="M553" s="288"/>
      <c r="N553" s="288"/>
      <c r="O553" s="267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  <c r="AU553" s="4"/>
      <c r="AV553" s="4"/>
      <c r="AW553" s="4"/>
      <c r="AX553" s="4"/>
      <c r="AY553" s="4"/>
      <c r="AZ553" s="4"/>
      <c r="BA553" s="4"/>
      <c r="BB553" s="4"/>
      <c r="BC553" s="4"/>
      <c r="BD553" s="4"/>
      <c r="BE553" s="4"/>
      <c r="BF553" s="4"/>
      <c r="BG553" s="4"/>
      <c r="BH553" s="4"/>
      <c r="BI553" s="4"/>
      <c r="BJ553" s="4"/>
      <c r="BK553" s="4"/>
      <c r="BL553" s="4"/>
    </row>
    <row r="554" spans="1:64" x14ac:dyDescent="0.3">
      <c r="A554" s="266"/>
      <c r="B554" s="266"/>
      <c r="C554" s="266"/>
      <c r="D554" s="278"/>
      <c r="E554" s="286"/>
      <c r="F554" s="267"/>
      <c r="G554" s="288"/>
      <c r="H554" s="267"/>
      <c r="I554" s="267"/>
      <c r="J554" s="288"/>
      <c r="K554" s="267"/>
      <c r="L554" s="267"/>
      <c r="M554" s="288"/>
      <c r="N554" s="288"/>
      <c r="O554" s="267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  <c r="AV554" s="4"/>
      <c r="AW554" s="4"/>
      <c r="AX554" s="4"/>
      <c r="AY554" s="4"/>
      <c r="AZ554" s="4"/>
      <c r="BA554" s="4"/>
      <c r="BB554" s="4"/>
      <c r="BC554" s="4"/>
      <c r="BD554" s="4"/>
      <c r="BE554" s="4"/>
      <c r="BF554" s="4"/>
      <c r="BG554" s="4"/>
      <c r="BH554" s="4"/>
      <c r="BI554" s="4"/>
      <c r="BJ554" s="4"/>
      <c r="BK554" s="4"/>
      <c r="BL554" s="4"/>
    </row>
    <row r="555" spans="1:64" x14ac:dyDescent="0.3">
      <c r="A555" s="266"/>
      <c r="B555" s="266"/>
      <c r="C555" s="266"/>
      <c r="D555" s="278"/>
      <c r="E555" s="286"/>
      <c r="F555" s="267"/>
      <c r="G555" s="288"/>
      <c r="H555" s="267"/>
      <c r="I555" s="267"/>
      <c r="J555" s="288"/>
      <c r="K555" s="267"/>
      <c r="L555" s="267"/>
      <c r="M555" s="288"/>
      <c r="N555" s="288"/>
      <c r="O555" s="267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  <c r="AV555" s="4"/>
      <c r="AW555" s="4"/>
      <c r="AX555" s="4"/>
      <c r="AY555" s="4"/>
      <c r="AZ555" s="4"/>
      <c r="BA555" s="4"/>
      <c r="BB555" s="4"/>
      <c r="BC555" s="4"/>
      <c r="BD555" s="4"/>
      <c r="BE555" s="4"/>
      <c r="BF555" s="4"/>
      <c r="BG555" s="4"/>
      <c r="BH555" s="4"/>
      <c r="BI555" s="4"/>
      <c r="BJ555" s="4"/>
      <c r="BK555" s="4"/>
      <c r="BL555" s="4"/>
    </row>
    <row r="556" spans="1:64" x14ac:dyDescent="0.3">
      <c r="A556" s="266"/>
      <c r="B556" s="266"/>
      <c r="C556" s="266"/>
      <c r="D556" s="278"/>
      <c r="E556" s="286"/>
      <c r="F556" s="267"/>
      <c r="G556" s="288"/>
      <c r="H556" s="267"/>
      <c r="I556" s="267"/>
      <c r="J556" s="288"/>
      <c r="K556" s="267"/>
      <c r="L556" s="267"/>
      <c r="M556" s="288"/>
      <c r="N556" s="288"/>
      <c r="O556" s="267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  <c r="AV556" s="4"/>
      <c r="AW556" s="4"/>
      <c r="AX556" s="4"/>
      <c r="AY556" s="4"/>
      <c r="AZ556" s="4"/>
      <c r="BA556" s="4"/>
      <c r="BB556" s="4"/>
      <c r="BC556" s="4"/>
      <c r="BD556" s="4"/>
      <c r="BE556" s="4"/>
      <c r="BF556" s="4"/>
      <c r="BG556" s="4"/>
      <c r="BH556" s="4"/>
      <c r="BI556" s="4"/>
      <c r="BJ556" s="4"/>
      <c r="BK556" s="4"/>
      <c r="BL556" s="4"/>
    </row>
    <row r="557" spans="1:64" x14ac:dyDescent="0.3">
      <c r="A557" s="266"/>
      <c r="B557" s="266"/>
      <c r="C557" s="266"/>
      <c r="D557" s="278"/>
      <c r="E557" s="286"/>
      <c r="F557" s="267"/>
      <c r="G557" s="288"/>
      <c r="H557" s="267"/>
      <c r="I557" s="267"/>
      <c r="J557" s="288"/>
      <c r="K557" s="267"/>
      <c r="L557" s="267"/>
      <c r="M557" s="288"/>
      <c r="N557" s="288"/>
      <c r="O557" s="267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4"/>
      <c r="AV557" s="4"/>
      <c r="AW557" s="4"/>
      <c r="AX557" s="4"/>
      <c r="AY557" s="4"/>
      <c r="AZ557" s="4"/>
      <c r="BA557" s="4"/>
      <c r="BB557" s="4"/>
      <c r="BC557" s="4"/>
      <c r="BD557" s="4"/>
      <c r="BE557" s="4"/>
      <c r="BF557" s="4"/>
      <c r="BG557" s="4"/>
      <c r="BH557" s="4"/>
      <c r="BI557" s="4"/>
      <c r="BJ557" s="4"/>
      <c r="BK557" s="4"/>
      <c r="BL557" s="4"/>
    </row>
    <row r="558" spans="1:64" x14ac:dyDescent="0.3">
      <c r="A558" s="266"/>
      <c r="B558" s="266"/>
      <c r="C558" s="266"/>
      <c r="D558" s="278"/>
      <c r="E558" s="286"/>
      <c r="F558" s="267"/>
      <c r="G558" s="288"/>
      <c r="H558" s="267"/>
      <c r="I558" s="267"/>
      <c r="J558" s="288"/>
      <c r="K558" s="267"/>
      <c r="L558" s="267"/>
      <c r="M558" s="288"/>
      <c r="N558" s="288"/>
      <c r="O558" s="267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  <c r="AU558" s="4"/>
      <c r="AV558" s="4"/>
      <c r="AW558" s="4"/>
      <c r="AX558" s="4"/>
      <c r="AY558" s="4"/>
      <c r="AZ558" s="4"/>
      <c r="BA558" s="4"/>
      <c r="BB558" s="4"/>
      <c r="BC558" s="4"/>
      <c r="BD558" s="4"/>
      <c r="BE558" s="4"/>
      <c r="BF558" s="4"/>
      <c r="BG558" s="4"/>
      <c r="BH558" s="4"/>
      <c r="BI558" s="4"/>
      <c r="BJ558" s="4"/>
      <c r="BK558" s="4"/>
      <c r="BL558" s="4"/>
    </row>
    <row r="559" spans="1:64" x14ac:dyDescent="0.3">
      <c r="A559" s="266"/>
      <c r="B559" s="266"/>
      <c r="C559" s="266"/>
      <c r="D559" s="278"/>
      <c r="E559" s="286"/>
      <c r="F559" s="267"/>
      <c r="G559" s="288"/>
      <c r="H559" s="267"/>
      <c r="I559" s="267"/>
      <c r="J559" s="288"/>
      <c r="K559" s="267"/>
      <c r="L559" s="267"/>
      <c r="M559" s="288"/>
      <c r="N559" s="288"/>
      <c r="O559" s="267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  <c r="AU559" s="4"/>
      <c r="AV559" s="4"/>
      <c r="AW559" s="4"/>
      <c r="AX559" s="4"/>
      <c r="AY559" s="4"/>
      <c r="AZ559" s="4"/>
      <c r="BA559" s="4"/>
      <c r="BB559" s="4"/>
      <c r="BC559" s="4"/>
      <c r="BD559" s="4"/>
      <c r="BE559" s="4"/>
      <c r="BF559" s="4"/>
      <c r="BG559" s="4"/>
      <c r="BH559" s="4"/>
      <c r="BI559" s="4"/>
      <c r="BJ559" s="4"/>
      <c r="BK559" s="4"/>
      <c r="BL559" s="4"/>
    </row>
    <row r="560" spans="1:64" x14ac:dyDescent="0.3">
      <c r="A560" s="266"/>
      <c r="B560" s="266"/>
      <c r="C560" s="266"/>
      <c r="D560" s="278"/>
      <c r="E560" s="286"/>
      <c r="F560" s="267"/>
      <c r="G560" s="288"/>
      <c r="H560" s="267"/>
      <c r="I560" s="267"/>
      <c r="J560" s="288"/>
      <c r="K560" s="267"/>
      <c r="L560" s="267"/>
      <c r="M560" s="288"/>
      <c r="N560" s="288"/>
      <c r="O560" s="267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  <c r="AU560" s="4"/>
      <c r="AV560" s="4"/>
      <c r="AW560" s="4"/>
      <c r="AX560" s="4"/>
      <c r="AY560" s="4"/>
      <c r="AZ560" s="4"/>
      <c r="BA560" s="4"/>
      <c r="BB560" s="4"/>
      <c r="BC560" s="4"/>
      <c r="BD560" s="4"/>
      <c r="BE560" s="4"/>
      <c r="BF560" s="4"/>
      <c r="BG560" s="4"/>
      <c r="BH560" s="4"/>
      <c r="BI560" s="4"/>
      <c r="BJ560" s="4"/>
      <c r="BK560" s="4"/>
      <c r="BL560" s="4"/>
    </row>
    <row r="561" spans="1:64" x14ac:dyDescent="0.3">
      <c r="A561" s="266"/>
      <c r="B561" s="266"/>
      <c r="C561" s="266"/>
      <c r="D561" s="278"/>
      <c r="E561" s="286"/>
      <c r="F561" s="267"/>
      <c r="G561" s="288"/>
      <c r="H561" s="267"/>
      <c r="I561" s="267"/>
      <c r="J561" s="288"/>
      <c r="K561" s="267"/>
      <c r="L561" s="267"/>
      <c r="M561" s="288"/>
      <c r="N561" s="288"/>
      <c r="O561" s="267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  <c r="AU561" s="4"/>
      <c r="AV561" s="4"/>
      <c r="AW561" s="4"/>
      <c r="AX561" s="4"/>
      <c r="AY561" s="4"/>
      <c r="AZ561" s="4"/>
      <c r="BA561" s="4"/>
      <c r="BB561" s="4"/>
      <c r="BC561" s="4"/>
      <c r="BD561" s="4"/>
      <c r="BE561" s="4"/>
      <c r="BF561" s="4"/>
      <c r="BG561" s="4"/>
      <c r="BH561" s="4"/>
      <c r="BI561" s="4"/>
      <c r="BJ561" s="4"/>
      <c r="BK561" s="4"/>
      <c r="BL561" s="4"/>
    </row>
    <row r="562" spans="1:64" x14ac:dyDescent="0.3">
      <c r="A562" s="266"/>
      <c r="B562" s="266"/>
      <c r="C562" s="266"/>
      <c r="D562" s="278"/>
      <c r="E562" s="286"/>
      <c r="F562" s="267"/>
      <c r="G562" s="288"/>
      <c r="H562" s="267"/>
      <c r="I562" s="267"/>
      <c r="J562" s="288"/>
      <c r="K562" s="267"/>
      <c r="L562" s="267"/>
      <c r="M562" s="288"/>
      <c r="N562" s="288"/>
      <c r="O562" s="267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  <c r="AU562" s="4"/>
      <c r="AV562" s="4"/>
      <c r="AW562" s="4"/>
      <c r="AX562" s="4"/>
      <c r="AY562" s="4"/>
      <c r="AZ562" s="4"/>
      <c r="BA562" s="4"/>
      <c r="BB562" s="4"/>
      <c r="BC562" s="4"/>
      <c r="BD562" s="4"/>
      <c r="BE562" s="4"/>
      <c r="BF562" s="4"/>
      <c r="BG562" s="4"/>
      <c r="BH562" s="4"/>
      <c r="BI562" s="4"/>
      <c r="BJ562" s="4"/>
      <c r="BK562" s="4"/>
      <c r="BL562" s="4"/>
    </row>
    <row r="563" spans="1:64" x14ac:dyDescent="0.3">
      <c r="A563" s="266"/>
      <c r="B563" s="266"/>
      <c r="C563" s="266"/>
      <c r="D563" s="278"/>
      <c r="E563" s="286"/>
      <c r="F563" s="267"/>
      <c r="G563" s="288"/>
      <c r="H563" s="267"/>
      <c r="I563" s="267"/>
      <c r="J563" s="288"/>
      <c r="K563" s="267"/>
      <c r="L563" s="267"/>
      <c r="M563" s="288"/>
      <c r="N563" s="288"/>
      <c r="O563" s="267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  <c r="AU563" s="4"/>
      <c r="AV563" s="4"/>
      <c r="AW563" s="4"/>
      <c r="AX563" s="4"/>
      <c r="AY563" s="4"/>
      <c r="AZ563" s="4"/>
      <c r="BA563" s="4"/>
      <c r="BB563" s="4"/>
      <c r="BC563" s="4"/>
      <c r="BD563" s="4"/>
      <c r="BE563" s="4"/>
      <c r="BF563" s="4"/>
      <c r="BG563" s="4"/>
      <c r="BH563" s="4"/>
      <c r="BI563" s="4"/>
      <c r="BJ563" s="4"/>
      <c r="BK563" s="4"/>
      <c r="BL563" s="4"/>
    </row>
    <row r="564" spans="1:64" x14ac:dyDescent="0.3">
      <c r="A564" s="266"/>
      <c r="B564" s="266"/>
      <c r="C564" s="266"/>
      <c r="D564" s="278"/>
      <c r="E564" s="286"/>
      <c r="F564" s="267"/>
      <c r="G564" s="288"/>
      <c r="H564" s="267"/>
      <c r="I564" s="267"/>
      <c r="J564" s="288"/>
      <c r="K564" s="267"/>
      <c r="L564" s="267"/>
      <c r="M564" s="288"/>
      <c r="N564" s="288"/>
      <c r="O564" s="267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  <c r="AU564" s="4"/>
      <c r="AV564" s="4"/>
      <c r="AW564" s="4"/>
      <c r="AX564" s="4"/>
      <c r="AY564" s="4"/>
      <c r="AZ564" s="4"/>
      <c r="BA564" s="4"/>
      <c r="BB564" s="4"/>
      <c r="BC564" s="4"/>
      <c r="BD564" s="4"/>
      <c r="BE564" s="4"/>
      <c r="BF564" s="4"/>
      <c r="BG564" s="4"/>
      <c r="BH564" s="4"/>
      <c r="BI564" s="4"/>
      <c r="BJ564" s="4"/>
      <c r="BK564" s="4"/>
      <c r="BL564" s="4"/>
    </row>
    <row r="565" spans="1:64" x14ac:dyDescent="0.3">
      <c r="A565" s="266"/>
      <c r="B565" s="266"/>
      <c r="C565" s="266"/>
      <c r="D565" s="278"/>
      <c r="E565" s="286"/>
      <c r="F565" s="267"/>
      <c r="G565" s="288"/>
      <c r="H565" s="267"/>
      <c r="I565" s="267"/>
      <c r="J565" s="288"/>
      <c r="K565" s="267"/>
      <c r="L565" s="267"/>
      <c r="M565" s="288"/>
      <c r="N565" s="288"/>
      <c r="O565" s="267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  <c r="AU565" s="4"/>
      <c r="AV565" s="4"/>
      <c r="AW565" s="4"/>
      <c r="AX565" s="4"/>
      <c r="AY565" s="4"/>
      <c r="AZ565" s="4"/>
      <c r="BA565" s="4"/>
      <c r="BB565" s="4"/>
      <c r="BC565" s="4"/>
      <c r="BD565" s="4"/>
      <c r="BE565" s="4"/>
      <c r="BF565" s="4"/>
      <c r="BG565" s="4"/>
      <c r="BH565" s="4"/>
      <c r="BI565" s="4"/>
      <c r="BJ565" s="4"/>
      <c r="BK565" s="4"/>
      <c r="BL565" s="4"/>
    </row>
    <row r="566" spans="1:64" x14ac:dyDescent="0.3">
      <c r="A566" s="266"/>
      <c r="B566" s="266"/>
      <c r="C566" s="266"/>
      <c r="D566" s="278"/>
      <c r="E566" s="286"/>
      <c r="F566" s="267"/>
      <c r="G566" s="288"/>
      <c r="H566" s="267"/>
      <c r="I566" s="267"/>
      <c r="J566" s="288"/>
      <c r="K566" s="267"/>
      <c r="L566" s="267"/>
      <c r="M566" s="288"/>
      <c r="N566" s="288"/>
      <c r="O566" s="267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  <c r="AU566" s="4"/>
      <c r="AV566" s="4"/>
      <c r="AW566" s="4"/>
      <c r="AX566" s="4"/>
      <c r="AY566" s="4"/>
      <c r="AZ566" s="4"/>
      <c r="BA566" s="4"/>
      <c r="BB566" s="4"/>
      <c r="BC566" s="4"/>
      <c r="BD566" s="4"/>
      <c r="BE566" s="4"/>
      <c r="BF566" s="4"/>
      <c r="BG566" s="4"/>
      <c r="BH566" s="4"/>
      <c r="BI566" s="4"/>
      <c r="BJ566" s="4"/>
      <c r="BK566" s="4"/>
      <c r="BL566" s="4"/>
    </row>
    <row r="567" spans="1:64" x14ac:dyDescent="0.3">
      <c r="A567" s="266"/>
      <c r="B567" s="266"/>
      <c r="C567" s="266"/>
      <c r="D567" s="278"/>
      <c r="E567" s="286"/>
      <c r="F567" s="267"/>
      <c r="G567" s="288"/>
      <c r="H567" s="267"/>
      <c r="I567" s="267"/>
      <c r="J567" s="288"/>
      <c r="K567" s="267"/>
      <c r="L567" s="267"/>
      <c r="M567" s="288"/>
      <c r="N567" s="288"/>
      <c r="O567" s="267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  <c r="AU567" s="4"/>
      <c r="AV567" s="4"/>
      <c r="AW567" s="4"/>
      <c r="AX567" s="4"/>
      <c r="AY567" s="4"/>
      <c r="AZ567" s="4"/>
      <c r="BA567" s="4"/>
      <c r="BB567" s="4"/>
      <c r="BC567" s="4"/>
      <c r="BD567" s="4"/>
      <c r="BE567" s="4"/>
      <c r="BF567" s="4"/>
      <c r="BG567" s="4"/>
      <c r="BH567" s="4"/>
      <c r="BI567" s="4"/>
      <c r="BJ567" s="4"/>
      <c r="BK567" s="4"/>
      <c r="BL567" s="4"/>
    </row>
    <row r="568" spans="1:64" x14ac:dyDescent="0.3">
      <c r="A568" s="266"/>
      <c r="B568" s="266"/>
      <c r="C568" s="266"/>
      <c r="D568" s="278"/>
      <c r="E568" s="286"/>
      <c r="F568" s="267"/>
      <c r="G568" s="288"/>
      <c r="H568" s="267"/>
      <c r="I568" s="267"/>
      <c r="J568" s="288"/>
      <c r="K568" s="267"/>
      <c r="L568" s="267"/>
      <c r="M568" s="288"/>
      <c r="N568" s="288"/>
      <c r="O568" s="267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  <c r="AU568" s="4"/>
      <c r="AV568" s="4"/>
      <c r="AW568" s="4"/>
      <c r="AX568" s="4"/>
      <c r="AY568" s="4"/>
      <c r="AZ568" s="4"/>
      <c r="BA568" s="4"/>
      <c r="BB568" s="4"/>
      <c r="BC568" s="4"/>
      <c r="BD568" s="4"/>
      <c r="BE568" s="4"/>
      <c r="BF568" s="4"/>
      <c r="BG568" s="4"/>
      <c r="BH568" s="4"/>
      <c r="BI568" s="4"/>
      <c r="BJ568" s="4"/>
      <c r="BK568" s="4"/>
      <c r="BL568" s="4"/>
    </row>
    <row r="569" spans="1:64" x14ac:dyDescent="0.3">
      <c r="A569" s="266"/>
      <c r="B569" s="266"/>
      <c r="C569" s="266"/>
      <c r="D569" s="278"/>
      <c r="E569" s="286"/>
      <c r="F569" s="267"/>
      <c r="G569" s="288"/>
      <c r="H569" s="267"/>
      <c r="I569" s="267"/>
      <c r="J569" s="288"/>
      <c r="K569" s="267"/>
      <c r="L569" s="267"/>
      <c r="M569" s="288"/>
      <c r="N569" s="288"/>
      <c r="O569" s="267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  <c r="AU569" s="4"/>
      <c r="AV569" s="4"/>
      <c r="AW569" s="4"/>
      <c r="AX569" s="4"/>
      <c r="AY569" s="4"/>
      <c r="AZ569" s="4"/>
      <c r="BA569" s="4"/>
      <c r="BB569" s="4"/>
      <c r="BC569" s="4"/>
      <c r="BD569" s="4"/>
      <c r="BE569" s="4"/>
      <c r="BF569" s="4"/>
      <c r="BG569" s="4"/>
      <c r="BH569" s="4"/>
      <c r="BI569" s="4"/>
      <c r="BJ569" s="4"/>
      <c r="BK569" s="4"/>
      <c r="BL569" s="4"/>
    </row>
    <row r="570" spans="1:64" x14ac:dyDescent="0.3">
      <c r="A570" s="266"/>
      <c r="B570" s="266"/>
      <c r="C570" s="266"/>
      <c r="D570" s="278"/>
      <c r="E570" s="286"/>
      <c r="F570" s="267"/>
      <c r="G570" s="288"/>
      <c r="H570" s="267"/>
      <c r="I570" s="267"/>
      <c r="J570" s="288"/>
      <c r="K570" s="267"/>
      <c r="L570" s="267"/>
      <c r="M570" s="288"/>
      <c r="N570" s="288"/>
      <c r="O570" s="267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  <c r="AS570" s="4"/>
      <c r="AT570" s="4"/>
      <c r="AU570" s="4"/>
      <c r="AV570" s="4"/>
      <c r="AW570" s="4"/>
      <c r="AX570" s="4"/>
      <c r="AY570" s="4"/>
      <c r="AZ570" s="4"/>
      <c r="BA570" s="4"/>
      <c r="BB570" s="4"/>
      <c r="BC570" s="4"/>
      <c r="BD570" s="4"/>
      <c r="BE570" s="4"/>
      <c r="BF570" s="4"/>
      <c r="BG570" s="4"/>
      <c r="BH570" s="4"/>
      <c r="BI570" s="4"/>
      <c r="BJ570" s="4"/>
      <c r="BK570" s="4"/>
      <c r="BL570" s="4"/>
    </row>
    <row r="571" spans="1:64" x14ac:dyDescent="0.3">
      <c r="A571" s="266"/>
      <c r="B571" s="266"/>
      <c r="C571" s="266"/>
      <c r="D571" s="278"/>
      <c r="E571" s="286"/>
      <c r="F571" s="267"/>
      <c r="G571" s="288"/>
      <c r="H571" s="267"/>
      <c r="I571" s="267"/>
      <c r="J571" s="288"/>
      <c r="K571" s="267"/>
      <c r="L571" s="267"/>
      <c r="M571" s="288"/>
      <c r="N571" s="288"/>
      <c r="O571" s="267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  <c r="AU571" s="4"/>
      <c r="AV571" s="4"/>
      <c r="AW571" s="4"/>
      <c r="AX571" s="4"/>
      <c r="AY571" s="4"/>
      <c r="AZ571" s="4"/>
      <c r="BA571" s="4"/>
      <c r="BB571" s="4"/>
      <c r="BC571" s="4"/>
      <c r="BD571" s="4"/>
      <c r="BE571" s="4"/>
      <c r="BF571" s="4"/>
      <c r="BG571" s="4"/>
      <c r="BH571" s="4"/>
      <c r="BI571" s="4"/>
      <c r="BJ571" s="4"/>
      <c r="BK571" s="4"/>
      <c r="BL571" s="4"/>
    </row>
    <row r="572" spans="1:64" x14ac:dyDescent="0.3">
      <c r="A572" s="266"/>
      <c r="B572" s="266"/>
      <c r="C572" s="266"/>
      <c r="D572" s="278"/>
      <c r="E572" s="286"/>
      <c r="F572" s="267"/>
      <c r="G572" s="288"/>
      <c r="H572" s="267"/>
      <c r="I572" s="267"/>
      <c r="J572" s="288"/>
      <c r="K572" s="267"/>
      <c r="L572" s="267"/>
      <c r="M572" s="288"/>
      <c r="N572" s="288"/>
      <c r="O572" s="267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  <c r="AS572" s="4"/>
      <c r="AT572" s="4"/>
      <c r="AU572" s="4"/>
      <c r="AV572" s="4"/>
      <c r="AW572" s="4"/>
      <c r="AX572" s="4"/>
      <c r="AY572" s="4"/>
      <c r="AZ572" s="4"/>
      <c r="BA572" s="4"/>
      <c r="BB572" s="4"/>
      <c r="BC572" s="4"/>
      <c r="BD572" s="4"/>
      <c r="BE572" s="4"/>
      <c r="BF572" s="4"/>
      <c r="BG572" s="4"/>
      <c r="BH572" s="4"/>
      <c r="BI572" s="4"/>
      <c r="BJ572" s="4"/>
      <c r="BK572" s="4"/>
      <c r="BL572" s="4"/>
    </row>
    <row r="573" spans="1:64" x14ac:dyDescent="0.3">
      <c r="A573" s="266"/>
      <c r="B573" s="266"/>
      <c r="C573" s="266"/>
      <c r="D573" s="278"/>
      <c r="E573" s="286"/>
      <c r="F573" s="267"/>
      <c r="G573" s="288"/>
      <c r="H573" s="267"/>
      <c r="I573" s="267"/>
      <c r="J573" s="288"/>
      <c r="K573" s="267"/>
      <c r="L573" s="267"/>
      <c r="M573" s="288"/>
      <c r="N573" s="288"/>
      <c r="O573" s="267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  <c r="AS573" s="4"/>
      <c r="AT573" s="4"/>
      <c r="AU573" s="4"/>
      <c r="AV573" s="4"/>
      <c r="AW573" s="4"/>
      <c r="AX573" s="4"/>
      <c r="AY573" s="4"/>
      <c r="AZ573" s="4"/>
      <c r="BA573" s="4"/>
      <c r="BB573" s="4"/>
      <c r="BC573" s="4"/>
      <c r="BD573" s="4"/>
      <c r="BE573" s="4"/>
      <c r="BF573" s="4"/>
      <c r="BG573" s="4"/>
      <c r="BH573" s="4"/>
      <c r="BI573" s="4"/>
      <c r="BJ573" s="4"/>
      <c r="BK573" s="4"/>
      <c r="BL573" s="4"/>
    </row>
    <row r="574" spans="1:64" x14ac:dyDescent="0.3">
      <c r="A574" s="266"/>
      <c r="B574" s="266"/>
      <c r="C574" s="266"/>
      <c r="D574" s="278"/>
      <c r="E574" s="286"/>
      <c r="F574" s="267"/>
      <c r="G574" s="288"/>
      <c r="H574" s="267"/>
      <c r="I574" s="267"/>
      <c r="J574" s="288"/>
      <c r="K574" s="267"/>
      <c r="L574" s="267"/>
      <c r="M574" s="288"/>
      <c r="N574" s="288"/>
      <c r="O574" s="267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  <c r="AU574" s="4"/>
      <c r="AV574" s="4"/>
      <c r="AW574" s="4"/>
      <c r="AX574" s="4"/>
      <c r="AY574" s="4"/>
      <c r="AZ574" s="4"/>
      <c r="BA574" s="4"/>
      <c r="BB574" s="4"/>
      <c r="BC574" s="4"/>
      <c r="BD574" s="4"/>
      <c r="BE574" s="4"/>
      <c r="BF574" s="4"/>
      <c r="BG574" s="4"/>
      <c r="BH574" s="4"/>
      <c r="BI574" s="4"/>
      <c r="BJ574" s="4"/>
      <c r="BK574" s="4"/>
      <c r="BL574" s="4"/>
    </row>
    <row r="575" spans="1:64" x14ac:dyDescent="0.3">
      <c r="A575" s="266"/>
      <c r="B575" s="266"/>
      <c r="C575" s="266"/>
      <c r="D575" s="278"/>
      <c r="E575" s="286"/>
      <c r="F575" s="267"/>
      <c r="G575" s="288"/>
      <c r="H575" s="267"/>
      <c r="I575" s="267"/>
      <c r="J575" s="288"/>
      <c r="K575" s="267"/>
      <c r="L575" s="267"/>
      <c r="M575" s="288"/>
      <c r="N575" s="288"/>
      <c r="O575" s="267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  <c r="AS575" s="4"/>
      <c r="AT575" s="4"/>
      <c r="AU575" s="4"/>
      <c r="AV575" s="4"/>
      <c r="AW575" s="4"/>
      <c r="AX575" s="4"/>
      <c r="AY575" s="4"/>
      <c r="AZ575" s="4"/>
      <c r="BA575" s="4"/>
      <c r="BB575" s="4"/>
      <c r="BC575" s="4"/>
      <c r="BD575" s="4"/>
      <c r="BE575" s="4"/>
      <c r="BF575" s="4"/>
      <c r="BG575" s="4"/>
      <c r="BH575" s="4"/>
      <c r="BI575" s="4"/>
      <c r="BJ575" s="4"/>
      <c r="BK575" s="4"/>
      <c r="BL575" s="4"/>
    </row>
    <row r="576" spans="1:64" x14ac:dyDescent="0.3">
      <c r="A576" s="266"/>
      <c r="B576" s="266"/>
      <c r="C576" s="266"/>
      <c r="D576" s="278"/>
      <c r="E576" s="286"/>
      <c r="F576" s="267"/>
      <c r="G576" s="288"/>
      <c r="H576" s="267"/>
      <c r="I576" s="267"/>
      <c r="J576" s="288"/>
      <c r="K576" s="267"/>
      <c r="L576" s="267"/>
      <c r="M576" s="288"/>
      <c r="N576" s="288"/>
      <c r="O576" s="267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  <c r="AS576" s="4"/>
      <c r="AT576" s="4"/>
      <c r="AU576" s="4"/>
      <c r="AV576" s="4"/>
      <c r="AW576" s="4"/>
      <c r="AX576" s="4"/>
      <c r="AY576" s="4"/>
      <c r="AZ576" s="4"/>
      <c r="BA576" s="4"/>
      <c r="BB576" s="4"/>
      <c r="BC576" s="4"/>
      <c r="BD576" s="4"/>
      <c r="BE576" s="4"/>
      <c r="BF576" s="4"/>
      <c r="BG576" s="4"/>
      <c r="BH576" s="4"/>
      <c r="BI576" s="4"/>
      <c r="BJ576" s="4"/>
      <c r="BK576" s="4"/>
      <c r="BL576" s="4"/>
    </row>
    <row r="577" spans="1:64" x14ac:dyDescent="0.3">
      <c r="A577" s="266"/>
      <c r="B577" s="266"/>
      <c r="C577" s="266"/>
      <c r="D577" s="278"/>
      <c r="E577" s="286"/>
      <c r="F577" s="267"/>
      <c r="G577" s="288"/>
      <c r="H577" s="267"/>
      <c r="I577" s="267"/>
      <c r="J577" s="288"/>
      <c r="K577" s="267"/>
      <c r="L577" s="267"/>
      <c r="M577" s="288"/>
      <c r="N577" s="288"/>
      <c r="O577" s="267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  <c r="AU577" s="4"/>
      <c r="AV577" s="4"/>
      <c r="AW577" s="4"/>
      <c r="AX577" s="4"/>
      <c r="AY577" s="4"/>
      <c r="AZ577" s="4"/>
      <c r="BA577" s="4"/>
      <c r="BB577" s="4"/>
      <c r="BC577" s="4"/>
      <c r="BD577" s="4"/>
      <c r="BE577" s="4"/>
      <c r="BF577" s="4"/>
      <c r="BG577" s="4"/>
      <c r="BH577" s="4"/>
      <c r="BI577" s="4"/>
      <c r="BJ577" s="4"/>
      <c r="BK577" s="4"/>
      <c r="BL577" s="4"/>
    </row>
    <row r="578" spans="1:64" x14ac:dyDescent="0.3">
      <c r="A578" s="266"/>
      <c r="B578" s="266"/>
      <c r="C578" s="266"/>
      <c r="D578" s="278"/>
      <c r="E578" s="286"/>
      <c r="F578" s="267"/>
      <c r="G578" s="288"/>
      <c r="H578" s="267"/>
      <c r="I578" s="267"/>
      <c r="J578" s="288"/>
      <c r="K578" s="267"/>
      <c r="L578" s="267"/>
      <c r="M578" s="288"/>
      <c r="N578" s="288"/>
      <c r="O578" s="267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  <c r="AU578" s="4"/>
      <c r="AV578" s="4"/>
      <c r="AW578" s="4"/>
      <c r="AX578" s="4"/>
      <c r="AY578" s="4"/>
      <c r="AZ578" s="4"/>
      <c r="BA578" s="4"/>
      <c r="BB578" s="4"/>
      <c r="BC578" s="4"/>
      <c r="BD578" s="4"/>
      <c r="BE578" s="4"/>
      <c r="BF578" s="4"/>
      <c r="BG578" s="4"/>
      <c r="BH578" s="4"/>
      <c r="BI578" s="4"/>
      <c r="BJ578" s="4"/>
      <c r="BK578" s="4"/>
      <c r="BL578" s="4"/>
    </row>
    <row r="579" spans="1:64" x14ac:dyDescent="0.3">
      <c r="A579" s="266"/>
      <c r="B579" s="266"/>
      <c r="C579" s="266"/>
      <c r="D579" s="278"/>
      <c r="E579" s="286"/>
      <c r="F579" s="267"/>
      <c r="G579" s="288"/>
      <c r="H579" s="267"/>
      <c r="I579" s="267"/>
      <c r="J579" s="288"/>
      <c r="K579" s="267"/>
      <c r="L579" s="267"/>
      <c r="M579" s="288"/>
      <c r="N579" s="288"/>
      <c r="O579" s="267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  <c r="AU579" s="4"/>
      <c r="AV579" s="4"/>
      <c r="AW579" s="4"/>
      <c r="AX579" s="4"/>
      <c r="AY579" s="4"/>
      <c r="AZ579" s="4"/>
      <c r="BA579" s="4"/>
      <c r="BB579" s="4"/>
      <c r="BC579" s="4"/>
      <c r="BD579" s="4"/>
      <c r="BE579" s="4"/>
      <c r="BF579" s="4"/>
      <c r="BG579" s="4"/>
      <c r="BH579" s="4"/>
      <c r="BI579" s="4"/>
      <c r="BJ579" s="4"/>
      <c r="BK579" s="4"/>
      <c r="BL579" s="4"/>
    </row>
    <row r="580" spans="1:64" x14ac:dyDescent="0.3">
      <c r="A580" s="266"/>
      <c r="B580" s="266"/>
      <c r="C580" s="266"/>
      <c r="D580" s="278"/>
      <c r="E580" s="286"/>
      <c r="F580" s="267"/>
      <c r="G580" s="288"/>
      <c r="H580" s="267"/>
      <c r="I580" s="267"/>
      <c r="J580" s="288"/>
      <c r="K580" s="267"/>
      <c r="L580" s="267"/>
      <c r="M580" s="288"/>
      <c r="N580" s="288"/>
      <c r="O580" s="267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/>
      <c r="AU580" s="4"/>
      <c r="AV580" s="4"/>
      <c r="AW580" s="4"/>
      <c r="AX580" s="4"/>
      <c r="AY580" s="4"/>
      <c r="AZ580" s="4"/>
      <c r="BA580" s="4"/>
      <c r="BB580" s="4"/>
      <c r="BC580" s="4"/>
      <c r="BD580" s="4"/>
      <c r="BE580" s="4"/>
      <c r="BF580" s="4"/>
      <c r="BG580" s="4"/>
      <c r="BH580" s="4"/>
      <c r="BI580" s="4"/>
      <c r="BJ580" s="4"/>
      <c r="BK580" s="4"/>
      <c r="BL580" s="4"/>
    </row>
    <row r="581" spans="1:64" x14ac:dyDescent="0.3">
      <c r="A581" s="266"/>
      <c r="B581" s="266"/>
      <c r="C581" s="266"/>
      <c r="D581" s="278"/>
      <c r="E581" s="286"/>
      <c r="F581" s="267"/>
      <c r="G581" s="288"/>
      <c r="H581" s="267"/>
      <c r="I581" s="267"/>
      <c r="J581" s="288"/>
      <c r="K581" s="267"/>
      <c r="L581" s="267"/>
      <c r="M581" s="288"/>
      <c r="N581" s="288"/>
      <c r="O581" s="267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/>
      <c r="AS581" s="4"/>
      <c r="AT581" s="4"/>
      <c r="AU581" s="4"/>
      <c r="AV581" s="4"/>
      <c r="AW581" s="4"/>
      <c r="AX581" s="4"/>
      <c r="AY581" s="4"/>
      <c r="AZ581" s="4"/>
      <c r="BA581" s="4"/>
      <c r="BB581" s="4"/>
      <c r="BC581" s="4"/>
      <c r="BD581" s="4"/>
      <c r="BE581" s="4"/>
      <c r="BF581" s="4"/>
      <c r="BG581" s="4"/>
      <c r="BH581" s="4"/>
      <c r="BI581" s="4"/>
      <c r="BJ581" s="4"/>
      <c r="BK581" s="4"/>
      <c r="BL581" s="4"/>
    </row>
    <row r="582" spans="1:64" x14ac:dyDescent="0.3">
      <c r="A582" s="266"/>
      <c r="B582" s="266"/>
      <c r="C582" s="266"/>
      <c r="D582" s="278"/>
      <c r="E582" s="286"/>
      <c r="F582" s="267"/>
      <c r="G582" s="288"/>
      <c r="H582" s="267"/>
      <c r="I582" s="267"/>
      <c r="J582" s="288"/>
      <c r="K582" s="267"/>
      <c r="L582" s="267"/>
      <c r="M582" s="288"/>
      <c r="N582" s="288"/>
      <c r="O582" s="267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  <c r="AS582" s="4"/>
      <c r="AT582" s="4"/>
      <c r="AU582" s="4"/>
      <c r="AV582" s="4"/>
      <c r="AW582" s="4"/>
      <c r="AX582" s="4"/>
      <c r="AY582" s="4"/>
      <c r="AZ582" s="4"/>
      <c r="BA582" s="4"/>
      <c r="BB582" s="4"/>
      <c r="BC582" s="4"/>
      <c r="BD582" s="4"/>
      <c r="BE582" s="4"/>
      <c r="BF582" s="4"/>
      <c r="BG582" s="4"/>
      <c r="BH582" s="4"/>
      <c r="BI582" s="4"/>
      <c r="BJ582" s="4"/>
      <c r="BK582" s="4"/>
      <c r="BL582" s="4"/>
    </row>
    <row r="583" spans="1:64" x14ac:dyDescent="0.3">
      <c r="A583" s="266"/>
      <c r="B583" s="266"/>
      <c r="C583" s="266"/>
      <c r="D583" s="278"/>
      <c r="E583" s="286"/>
      <c r="F583" s="267"/>
      <c r="G583" s="288"/>
      <c r="H583" s="267"/>
      <c r="I583" s="267"/>
      <c r="J583" s="288"/>
      <c r="K583" s="267"/>
      <c r="L583" s="267"/>
      <c r="M583" s="288"/>
      <c r="N583" s="288"/>
      <c r="O583" s="267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  <c r="AQ583" s="4"/>
      <c r="AR583" s="4"/>
      <c r="AS583" s="4"/>
      <c r="AT583" s="4"/>
      <c r="AU583" s="4"/>
      <c r="AV583" s="4"/>
      <c r="AW583" s="4"/>
      <c r="AX583" s="4"/>
      <c r="AY583" s="4"/>
      <c r="AZ583" s="4"/>
      <c r="BA583" s="4"/>
      <c r="BB583" s="4"/>
      <c r="BC583" s="4"/>
      <c r="BD583" s="4"/>
      <c r="BE583" s="4"/>
      <c r="BF583" s="4"/>
      <c r="BG583" s="4"/>
      <c r="BH583" s="4"/>
      <c r="BI583" s="4"/>
      <c r="BJ583" s="4"/>
      <c r="BK583" s="4"/>
      <c r="BL583" s="4"/>
    </row>
    <row r="584" spans="1:64" x14ac:dyDescent="0.3">
      <c r="A584" s="266"/>
      <c r="B584" s="266"/>
      <c r="C584" s="266"/>
      <c r="D584" s="278"/>
      <c r="E584" s="286"/>
      <c r="F584" s="267"/>
      <c r="G584" s="288"/>
      <c r="H584" s="267"/>
      <c r="I584" s="267"/>
      <c r="J584" s="288"/>
      <c r="K584" s="267"/>
      <c r="L584" s="267"/>
      <c r="M584" s="288"/>
      <c r="N584" s="288"/>
      <c r="O584" s="267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  <c r="AQ584" s="4"/>
      <c r="AR584" s="4"/>
      <c r="AS584" s="4"/>
      <c r="AT584" s="4"/>
      <c r="AU584" s="4"/>
      <c r="AV584" s="4"/>
      <c r="AW584" s="4"/>
      <c r="AX584" s="4"/>
      <c r="AY584" s="4"/>
      <c r="AZ584" s="4"/>
      <c r="BA584" s="4"/>
      <c r="BB584" s="4"/>
      <c r="BC584" s="4"/>
      <c r="BD584" s="4"/>
      <c r="BE584" s="4"/>
      <c r="BF584" s="4"/>
      <c r="BG584" s="4"/>
      <c r="BH584" s="4"/>
      <c r="BI584" s="4"/>
      <c r="BJ584" s="4"/>
      <c r="BK584" s="4"/>
      <c r="BL584" s="4"/>
    </row>
    <row r="585" spans="1:64" x14ac:dyDescent="0.3">
      <c r="A585" s="266"/>
      <c r="B585" s="266"/>
      <c r="C585" s="266"/>
      <c r="D585" s="278"/>
      <c r="E585" s="286"/>
      <c r="F585" s="267"/>
      <c r="G585" s="288"/>
      <c r="H585" s="267"/>
      <c r="I585" s="267"/>
      <c r="J585" s="288"/>
      <c r="K585" s="267"/>
      <c r="L585" s="267"/>
      <c r="M585" s="288"/>
      <c r="N585" s="288"/>
      <c r="O585" s="267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  <c r="AQ585" s="4"/>
      <c r="AR585" s="4"/>
      <c r="AS585" s="4"/>
      <c r="AT585" s="4"/>
      <c r="AU585" s="4"/>
      <c r="AV585" s="4"/>
      <c r="AW585" s="4"/>
      <c r="AX585" s="4"/>
      <c r="AY585" s="4"/>
      <c r="AZ585" s="4"/>
      <c r="BA585" s="4"/>
      <c r="BB585" s="4"/>
      <c r="BC585" s="4"/>
      <c r="BD585" s="4"/>
      <c r="BE585" s="4"/>
      <c r="BF585" s="4"/>
      <c r="BG585" s="4"/>
      <c r="BH585" s="4"/>
      <c r="BI585" s="4"/>
      <c r="BJ585" s="4"/>
      <c r="BK585" s="4"/>
      <c r="BL585" s="4"/>
    </row>
    <row r="586" spans="1:64" x14ac:dyDescent="0.3">
      <c r="A586" s="266"/>
      <c r="B586" s="266"/>
      <c r="C586" s="266"/>
      <c r="D586" s="278"/>
      <c r="E586" s="286"/>
      <c r="F586" s="267"/>
      <c r="G586" s="288"/>
      <c r="H586" s="267"/>
      <c r="I586" s="267"/>
      <c r="J586" s="288"/>
      <c r="K586" s="267"/>
      <c r="L586" s="267"/>
      <c r="M586" s="288"/>
      <c r="N586" s="288"/>
      <c r="O586" s="267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  <c r="AQ586" s="4"/>
      <c r="AR586" s="4"/>
      <c r="AS586" s="4"/>
      <c r="AT586" s="4"/>
      <c r="AU586" s="4"/>
      <c r="AV586" s="4"/>
      <c r="AW586" s="4"/>
      <c r="AX586" s="4"/>
      <c r="AY586" s="4"/>
      <c r="AZ586" s="4"/>
      <c r="BA586" s="4"/>
      <c r="BB586" s="4"/>
      <c r="BC586" s="4"/>
      <c r="BD586" s="4"/>
      <c r="BE586" s="4"/>
      <c r="BF586" s="4"/>
      <c r="BG586" s="4"/>
      <c r="BH586" s="4"/>
      <c r="BI586" s="4"/>
      <c r="BJ586" s="4"/>
      <c r="BK586" s="4"/>
      <c r="BL586" s="4"/>
    </row>
    <row r="587" spans="1:64" x14ac:dyDescent="0.3">
      <c r="A587" s="266"/>
      <c r="B587" s="266"/>
      <c r="C587" s="266"/>
      <c r="D587" s="278"/>
      <c r="E587" s="286"/>
      <c r="F587" s="267"/>
      <c r="G587" s="288"/>
      <c r="H587" s="267"/>
      <c r="I587" s="267"/>
      <c r="J587" s="288"/>
      <c r="K587" s="267"/>
      <c r="L587" s="267"/>
      <c r="M587" s="288"/>
      <c r="N587" s="288"/>
      <c r="O587" s="267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  <c r="AQ587" s="4"/>
      <c r="AR587" s="4"/>
      <c r="AS587" s="4"/>
      <c r="AT587" s="4"/>
      <c r="AU587" s="4"/>
      <c r="AV587" s="4"/>
      <c r="AW587" s="4"/>
      <c r="AX587" s="4"/>
      <c r="AY587" s="4"/>
      <c r="AZ587" s="4"/>
      <c r="BA587" s="4"/>
      <c r="BB587" s="4"/>
      <c r="BC587" s="4"/>
      <c r="BD587" s="4"/>
      <c r="BE587" s="4"/>
      <c r="BF587" s="4"/>
      <c r="BG587" s="4"/>
      <c r="BH587" s="4"/>
      <c r="BI587" s="4"/>
      <c r="BJ587" s="4"/>
      <c r="BK587" s="4"/>
      <c r="BL587" s="4"/>
    </row>
    <row r="588" spans="1:64" x14ac:dyDescent="0.3">
      <c r="A588" s="266"/>
      <c r="B588" s="266"/>
      <c r="C588" s="266"/>
      <c r="D588" s="278"/>
      <c r="E588" s="286"/>
      <c r="F588" s="267"/>
      <c r="G588" s="288"/>
      <c r="H588" s="267"/>
      <c r="I588" s="267"/>
      <c r="J588" s="288"/>
      <c r="K588" s="267"/>
      <c r="L588" s="267"/>
      <c r="M588" s="288"/>
      <c r="N588" s="288"/>
      <c r="O588" s="267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/>
      <c r="AS588" s="4"/>
      <c r="AT588" s="4"/>
      <c r="AU588" s="4"/>
      <c r="AV588" s="4"/>
      <c r="AW588" s="4"/>
      <c r="AX588" s="4"/>
      <c r="AY588" s="4"/>
      <c r="AZ588" s="4"/>
      <c r="BA588" s="4"/>
      <c r="BB588" s="4"/>
      <c r="BC588" s="4"/>
      <c r="BD588" s="4"/>
      <c r="BE588" s="4"/>
      <c r="BF588" s="4"/>
      <c r="BG588" s="4"/>
      <c r="BH588" s="4"/>
      <c r="BI588" s="4"/>
      <c r="BJ588" s="4"/>
      <c r="BK588" s="4"/>
      <c r="BL588" s="4"/>
    </row>
    <row r="589" spans="1:64" x14ac:dyDescent="0.3">
      <c r="A589" s="266"/>
      <c r="B589" s="266"/>
      <c r="C589" s="266"/>
      <c r="D589" s="278"/>
      <c r="E589" s="286"/>
      <c r="F589" s="267"/>
      <c r="G589" s="288"/>
      <c r="H589" s="267"/>
      <c r="I589" s="267"/>
      <c r="J589" s="288"/>
      <c r="K589" s="267"/>
      <c r="L589" s="267"/>
      <c r="M589" s="288"/>
      <c r="N589" s="288"/>
      <c r="O589" s="267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  <c r="AQ589" s="4"/>
      <c r="AR589" s="4"/>
      <c r="AS589" s="4"/>
      <c r="AT589" s="4"/>
      <c r="AU589" s="4"/>
      <c r="AV589" s="4"/>
      <c r="AW589" s="4"/>
      <c r="AX589" s="4"/>
      <c r="AY589" s="4"/>
      <c r="AZ589" s="4"/>
      <c r="BA589" s="4"/>
      <c r="BB589" s="4"/>
      <c r="BC589" s="4"/>
      <c r="BD589" s="4"/>
      <c r="BE589" s="4"/>
      <c r="BF589" s="4"/>
      <c r="BG589" s="4"/>
      <c r="BH589" s="4"/>
      <c r="BI589" s="4"/>
      <c r="BJ589" s="4"/>
      <c r="BK589" s="4"/>
      <c r="BL589" s="4"/>
    </row>
    <row r="590" spans="1:64" x14ac:dyDescent="0.3">
      <c r="A590" s="266"/>
      <c r="B590" s="266"/>
      <c r="C590" s="266"/>
      <c r="D590" s="278"/>
      <c r="E590" s="286"/>
      <c r="F590" s="267"/>
      <c r="G590" s="288"/>
      <c r="H590" s="267"/>
      <c r="I590" s="267"/>
      <c r="J590" s="288"/>
      <c r="K590" s="267"/>
      <c r="L590" s="267"/>
      <c r="M590" s="288"/>
      <c r="N590" s="288"/>
      <c r="O590" s="267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  <c r="AQ590" s="4"/>
      <c r="AR590" s="4"/>
      <c r="AS590" s="4"/>
      <c r="AT590" s="4"/>
      <c r="AU590" s="4"/>
      <c r="AV590" s="4"/>
      <c r="AW590" s="4"/>
      <c r="AX590" s="4"/>
      <c r="AY590" s="4"/>
      <c r="AZ590" s="4"/>
      <c r="BA590" s="4"/>
      <c r="BB590" s="4"/>
      <c r="BC590" s="4"/>
      <c r="BD590" s="4"/>
      <c r="BE590" s="4"/>
      <c r="BF590" s="4"/>
      <c r="BG590" s="4"/>
      <c r="BH590" s="4"/>
      <c r="BI590" s="4"/>
      <c r="BJ590" s="4"/>
      <c r="BK590" s="4"/>
      <c r="BL590" s="4"/>
    </row>
    <row r="591" spans="1:64" x14ac:dyDescent="0.3">
      <c r="A591" s="266"/>
      <c r="B591" s="266"/>
      <c r="C591" s="266"/>
      <c r="D591" s="278"/>
      <c r="E591" s="286"/>
      <c r="F591" s="267"/>
      <c r="G591" s="288"/>
      <c r="H591" s="267"/>
      <c r="I591" s="267"/>
      <c r="J591" s="288"/>
      <c r="K591" s="267"/>
      <c r="L591" s="267"/>
      <c r="M591" s="288"/>
      <c r="N591" s="288"/>
      <c r="O591" s="267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  <c r="AQ591" s="4"/>
      <c r="AR591" s="4"/>
      <c r="AS591" s="4"/>
      <c r="AT591" s="4"/>
      <c r="AU591" s="4"/>
      <c r="AV591" s="4"/>
      <c r="AW591" s="4"/>
      <c r="AX591" s="4"/>
      <c r="AY591" s="4"/>
      <c r="AZ591" s="4"/>
      <c r="BA591" s="4"/>
      <c r="BB591" s="4"/>
      <c r="BC591" s="4"/>
      <c r="BD591" s="4"/>
      <c r="BE591" s="4"/>
      <c r="BF591" s="4"/>
      <c r="BG591" s="4"/>
      <c r="BH591" s="4"/>
      <c r="BI591" s="4"/>
      <c r="BJ591" s="4"/>
      <c r="BK591" s="4"/>
      <c r="BL591" s="4"/>
    </row>
    <row r="592" spans="1:64" x14ac:dyDescent="0.3">
      <c r="A592" s="266"/>
      <c r="B592" s="266"/>
      <c r="C592" s="266"/>
      <c r="D592" s="278"/>
      <c r="E592" s="286"/>
      <c r="F592" s="267"/>
      <c r="G592" s="288"/>
      <c r="H592" s="267"/>
      <c r="I592" s="267"/>
      <c r="J592" s="288"/>
      <c r="K592" s="267"/>
      <c r="L592" s="267"/>
      <c r="M592" s="288"/>
      <c r="N592" s="288"/>
      <c r="O592" s="267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  <c r="AQ592" s="4"/>
      <c r="AR592" s="4"/>
      <c r="AS592" s="4"/>
      <c r="AT592" s="4"/>
      <c r="AU592" s="4"/>
      <c r="AV592" s="4"/>
      <c r="AW592" s="4"/>
      <c r="AX592" s="4"/>
      <c r="AY592" s="4"/>
      <c r="AZ592" s="4"/>
      <c r="BA592" s="4"/>
      <c r="BB592" s="4"/>
      <c r="BC592" s="4"/>
      <c r="BD592" s="4"/>
      <c r="BE592" s="4"/>
      <c r="BF592" s="4"/>
      <c r="BG592" s="4"/>
      <c r="BH592" s="4"/>
      <c r="BI592" s="4"/>
      <c r="BJ592" s="4"/>
      <c r="BK592" s="4"/>
      <c r="BL592" s="4"/>
    </row>
    <row r="593" spans="1:64" x14ac:dyDescent="0.3">
      <c r="A593" s="266"/>
      <c r="B593" s="266"/>
      <c r="C593" s="266"/>
      <c r="D593" s="278"/>
      <c r="E593" s="286"/>
      <c r="F593" s="267"/>
      <c r="G593" s="288"/>
      <c r="H593" s="267"/>
      <c r="I593" s="267"/>
      <c r="J593" s="288"/>
      <c r="K593" s="267"/>
      <c r="L593" s="267"/>
      <c r="M593" s="288"/>
      <c r="N593" s="288"/>
      <c r="O593" s="267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  <c r="AQ593" s="4"/>
      <c r="AR593" s="4"/>
      <c r="AS593" s="4"/>
      <c r="AT593" s="4"/>
      <c r="AU593" s="4"/>
      <c r="AV593" s="4"/>
      <c r="AW593" s="4"/>
      <c r="AX593" s="4"/>
      <c r="AY593" s="4"/>
      <c r="AZ593" s="4"/>
      <c r="BA593" s="4"/>
      <c r="BB593" s="4"/>
      <c r="BC593" s="4"/>
      <c r="BD593" s="4"/>
      <c r="BE593" s="4"/>
      <c r="BF593" s="4"/>
      <c r="BG593" s="4"/>
      <c r="BH593" s="4"/>
      <c r="BI593" s="4"/>
      <c r="BJ593" s="4"/>
      <c r="BK593" s="4"/>
      <c r="BL593" s="4"/>
    </row>
    <row r="594" spans="1:64" x14ac:dyDescent="0.3">
      <c r="A594" s="266"/>
      <c r="B594" s="266"/>
      <c r="C594" s="266"/>
      <c r="D594" s="278"/>
      <c r="E594" s="286"/>
      <c r="F594" s="267"/>
      <c r="G594" s="288"/>
      <c r="H594" s="267"/>
      <c r="I594" s="267"/>
      <c r="J594" s="288"/>
      <c r="K594" s="267"/>
      <c r="L594" s="267"/>
      <c r="M594" s="288"/>
      <c r="N594" s="288"/>
      <c r="O594" s="267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  <c r="AR594" s="4"/>
      <c r="AS594" s="4"/>
      <c r="AT594" s="4"/>
      <c r="AU594" s="4"/>
      <c r="AV594" s="4"/>
      <c r="AW594" s="4"/>
      <c r="AX594" s="4"/>
      <c r="AY594" s="4"/>
      <c r="AZ594" s="4"/>
      <c r="BA594" s="4"/>
      <c r="BB594" s="4"/>
      <c r="BC594" s="4"/>
      <c r="BD594" s="4"/>
      <c r="BE594" s="4"/>
      <c r="BF594" s="4"/>
      <c r="BG594" s="4"/>
      <c r="BH594" s="4"/>
      <c r="BI594" s="4"/>
      <c r="BJ594" s="4"/>
      <c r="BK594" s="4"/>
      <c r="BL594" s="4"/>
    </row>
    <row r="595" spans="1:64" x14ac:dyDescent="0.3">
      <c r="A595" s="266"/>
      <c r="B595" s="266"/>
      <c r="C595" s="266"/>
      <c r="D595" s="278"/>
      <c r="E595" s="286"/>
      <c r="F595" s="267"/>
      <c r="G595" s="288"/>
      <c r="H595" s="267"/>
      <c r="I595" s="267"/>
      <c r="J595" s="288"/>
      <c r="K595" s="267"/>
      <c r="L595" s="267"/>
      <c r="M595" s="288"/>
      <c r="N595" s="288"/>
      <c r="O595" s="267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  <c r="AS595" s="4"/>
      <c r="AT595" s="4"/>
      <c r="AU595" s="4"/>
      <c r="AV595" s="4"/>
      <c r="AW595" s="4"/>
      <c r="AX595" s="4"/>
      <c r="AY595" s="4"/>
      <c r="AZ595" s="4"/>
      <c r="BA595" s="4"/>
      <c r="BB595" s="4"/>
      <c r="BC595" s="4"/>
      <c r="BD595" s="4"/>
      <c r="BE595" s="4"/>
      <c r="BF595" s="4"/>
      <c r="BG595" s="4"/>
      <c r="BH595" s="4"/>
      <c r="BI595" s="4"/>
      <c r="BJ595" s="4"/>
      <c r="BK595" s="4"/>
      <c r="BL595" s="4"/>
    </row>
    <row r="596" spans="1:64" x14ac:dyDescent="0.3">
      <c r="A596" s="266"/>
      <c r="B596" s="266"/>
      <c r="C596" s="266"/>
      <c r="D596" s="278"/>
      <c r="E596" s="286"/>
      <c r="F596" s="267"/>
      <c r="G596" s="288"/>
      <c r="H596" s="267"/>
      <c r="I596" s="267"/>
      <c r="J596" s="288"/>
      <c r="K596" s="267"/>
      <c r="L596" s="267"/>
      <c r="M596" s="288"/>
      <c r="N596" s="288"/>
      <c r="O596" s="267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  <c r="AQ596" s="4"/>
      <c r="AR596" s="4"/>
      <c r="AS596" s="4"/>
      <c r="AT596" s="4"/>
      <c r="AU596" s="4"/>
      <c r="AV596" s="4"/>
      <c r="AW596" s="4"/>
      <c r="AX596" s="4"/>
      <c r="AY596" s="4"/>
      <c r="AZ596" s="4"/>
      <c r="BA596" s="4"/>
      <c r="BB596" s="4"/>
      <c r="BC596" s="4"/>
      <c r="BD596" s="4"/>
      <c r="BE596" s="4"/>
      <c r="BF596" s="4"/>
      <c r="BG596" s="4"/>
      <c r="BH596" s="4"/>
      <c r="BI596" s="4"/>
      <c r="BJ596" s="4"/>
      <c r="BK596" s="4"/>
      <c r="BL596" s="4"/>
    </row>
    <row r="597" spans="1:64" x14ac:dyDescent="0.3">
      <c r="A597" s="266"/>
      <c r="B597" s="266"/>
      <c r="C597" s="266"/>
      <c r="D597" s="278"/>
      <c r="E597" s="286"/>
      <c r="F597" s="267"/>
      <c r="G597" s="288"/>
      <c r="H597" s="267"/>
      <c r="I597" s="267"/>
      <c r="J597" s="288"/>
      <c r="K597" s="267"/>
      <c r="L597" s="267"/>
      <c r="M597" s="288"/>
      <c r="N597" s="288"/>
      <c r="O597" s="267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  <c r="AR597" s="4"/>
      <c r="AS597" s="4"/>
      <c r="AT597" s="4"/>
      <c r="AU597" s="4"/>
      <c r="AV597" s="4"/>
      <c r="AW597" s="4"/>
      <c r="AX597" s="4"/>
      <c r="AY597" s="4"/>
      <c r="AZ597" s="4"/>
      <c r="BA597" s="4"/>
      <c r="BB597" s="4"/>
      <c r="BC597" s="4"/>
      <c r="BD597" s="4"/>
      <c r="BE597" s="4"/>
      <c r="BF597" s="4"/>
      <c r="BG597" s="4"/>
      <c r="BH597" s="4"/>
      <c r="BI597" s="4"/>
      <c r="BJ597" s="4"/>
      <c r="BK597" s="4"/>
      <c r="BL597" s="4"/>
    </row>
    <row r="598" spans="1:64" x14ac:dyDescent="0.3">
      <c r="A598" s="266"/>
      <c r="B598" s="266"/>
      <c r="C598" s="266"/>
      <c r="D598" s="278"/>
      <c r="E598" s="286"/>
      <c r="F598" s="267"/>
      <c r="G598" s="288"/>
      <c r="H598" s="267"/>
      <c r="I598" s="267"/>
      <c r="J598" s="288"/>
      <c r="K598" s="267"/>
      <c r="L598" s="267"/>
      <c r="M598" s="288"/>
      <c r="N598" s="288"/>
      <c r="O598" s="267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  <c r="AR598" s="4"/>
      <c r="AS598" s="4"/>
      <c r="AT598" s="4"/>
      <c r="AU598" s="4"/>
      <c r="AV598" s="4"/>
      <c r="AW598" s="4"/>
      <c r="AX598" s="4"/>
      <c r="AY598" s="4"/>
      <c r="AZ598" s="4"/>
      <c r="BA598" s="4"/>
      <c r="BB598" s="4"/>
      <c r="BC598" s="4"/>
      <c r="BD598" s="4"/>
      <c r="BE598" s="4"/>
      <c r="BF598" s="4"/>
      <c r="BG598" s="4"/>
      <c r="BH598" s="4"/>
      <c r="BI598" s="4"/>
      <c r="BJ598" s="4"/>
      <c r="BK598" s="4"/>
      <c r="BL598" s="4"/>
    </row>
    <row r="599" spans="1:64" x14ac:dyDescent="0.3">
      <c r="A599" s="266"/>
      <c r="B599" s="266"/>
      <c r="C599" s="266"/>
      <c r="D599" s="278"/>
      <c r="E599" s="286"/>
      <c r="F599" s="267"/>
      <c r="G599" s="288"/>
      <c r="H599" s="267"/>
      <c r="I599" s="267"/>
      <c r="J599" s="288"/>
      <c r="K599" s="267"/>
      <c r="L599" s="267"/>
      <c r="M599" s="288"/>
      <c r="N599" s="288"/>
      <c r="O599" s="267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  <c r="AS599" s="4"/>
      <c r="AT599" s="4"/>
      <c r="AU599" s="4"/>
      <c r="AV599" s="4"/>
      <c r="AW599" s="4"/>
      <c r="AX599" s="4"/>
      <c r="AY599" s="4"/>
      <c r="AZ599" s="4"/>
      <c r="BA599" s="4"/>
      <c r="BB599" s="4"/>
      <c r="BC599" s="4"/>
      <c r="BD599" s="4"/>
      <c r="BE599" s="4"/>
      <c r="BF599" s="4"/>
      <c r="BG599" s="4"/>
      <c r="BH599" s="4"/>
      <c r="BI599" s="4"/>
      <c r="BJ599" s="4"/>
      <c r="BK599" s="4"/>
      <c r="BL599" s="4"/>
    </row>
    <row r="600" spans="1:64" x14ac:dyDescent="0.3">
      <c r="A600" s="266"/>
      <c r="B600" s="266"/>
      <c r="C600" s="266"/>
      <c r="D600" s="278"/>
      <c r="E600" s="286"/>
      <c r="F600" s="267"/>
      <c r="G600" s="288"/>
      <c r="H600" s="267"/>
      <c r="I600" s="267"/>
      <c r="J600" s="288"/>
      <c r="K600" s="267"/>
      <c r="L600" s="267"/>
      <c r="M600" s="288"/>
      <c r="N600" s="288"/>
      <c r="O600" s="267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  <c r="AS600" s="4"/>
      <c r="AT600" s="4"/>
      <c r="AU600" s="4"/>
      <c r="AV600" s="4"/>
      <c r="AW600" s="4"/>
      <c r="AX600" s="4"/>
      <c r="AY600" s="4"/>
      <c r="AZ600" s="4"/>
      <c r="BA600" s="4"/>
      <c r="BB600" s="4"/>
      <c r="BC600" s="4"/>
      <c r="BD600" s="4"/>
      <c r="BE600" s="4"/>
      <c r="BF600" s="4"/>
      <c r="BG600" s="4"/>
      <c r="BH600" s="4"/>
      <c r="BI600" s="4"/>
      <c r="BJ600" s="4"/>
      <c r="BK600" s="4"/>
      <c r="BL600" s="4"/>
    </row>
    <row r="601" spans="1:64" x14ac:dyDescent="0.3">
      <c r="A601" s="266"/>
      <c r="B601" s="266"/>
      <c r="C601" s="266"/>
      <c r="D601" s="278"/>
      <c r="E601" s="286"/>
      <c r="F601" s="267"/>
      <c r="G601" s="288"/>
      <c r="H601" s="267"/>
      <c r="I601" s="267"/>
      <c r="J601" s="288"/>
      <c r="K601" s="267"/>
      <c r="L601" s="267"/>
      <c r="M601" s="288"/>
      <c r="N601" s="288"/>
      <c r="O601" s="267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  <c r="AS601" s="4"/>
      <c r="AT601" s="4"/>
      <c r="AU601" s="4"/>
      <c r="AV601" s="4"/>
      <c r="AW601" s="4"/>
      <c r="AX601" s="4"/>
      <c r="AY601" s="4"/>
      <c r="AZ601" s="4"/>
      <c r="BA601" s="4"/>
      <c r="BB601" s="4"/>
      <c r="BC601" s="4"/>
      <c r="BD601" s="4"/>
      <c r="BE601" s="4"/>
      <c r="BF601" s="4"/>
      <c r="BG601" s="4"/>
      <c r="BH601" s="4"/>
      <c r="BI601" s="4"/>
      <c r="BJ601" s="4"/>
      <c r="BK601" s="4"/>
      <c r="BL601" s="4"/>
    </row>
    <row r="602" spans="1:64" x14ac:dyDescent="0.3">
      <c r="A602" s="266"/>
      <c r="B602" s="266"/>
      <c r="C602" s="266"/>
      <c r="D602" s="278"/>
      <c r="E602" s="286"/>
      <c r="F602" s="267"/>
      <c r="G602" s="288"/>
      <c r="H602" s="267"/>
      <c r="I602" s="267"/>
      <c r="J602" s="288"/>
      <c r="K602" s="267"/>
      <c r="L602" s="267"/>
      <c r="M602" s="288"/>
      <c r="N602" s="288"/>
      <c r="O602" s="267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  <c r="AS602" s="4"/>
      <c r="AT602" s="4"/>
      <c r="AU602" s="4"/>
      <c r="AV602" s="4"/>
      <c r="AW602" s="4"/>
      <c r="AX602" s="4"/>
      <c r="AY602" s="4"/>
      <c r="AZ602" s="4"/>
      <c r="BA602" s="4"/>
      <c r="BB602" s="4"/>
      <c r="BC602" s="4"/>
      <c r="BD602" s="4"/>
      <c r="BE602" s="4"/>
      <c r="BF602" s="4"/>
      <c r="BG602" s="4"/>
      <c r="BH602" s="4"/>
      <c r="BI602" s="4"/>
      <c r="BJ602" s="4"/>
      <c r="BK602" s="4"/>
      <c r="BL602" s="4"/>
    </row>
    <row r="603" spans="1:64" x14ac:dyDescent="0.3">
      <c r="A603" s="266"/>
      <c r="B603" s="266"/>
      <c r="C603" s="266"/>
      <c r="D603" s="278"/>
      <c r="E603" s="286"/>
      <c r="F603" s="267"/>
      <c r="G603" s="288"/>
      <c r="H603" s="267"/>
      <c r="I603" s="267"/>
      <c r="J603" s="288"/>
      <c r="K603" s="267"/>
      <c r="L603" s="267"/>
      <c r="M603" s="288"/>
      <c r="N603" s="288"/>
      <c r="O603" s="267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/>
      <c r="AS603" s="4"/>
      <c r="AT603" s="4"/>
      <c r="AU603" s="4"/>
      <c r="AV603" s="4"/>
      <c r="AW603" s="4"/>
      <c r="AX603" s="4"/>
      <c r="AY603" s="4"/>
      <c r="AZ603" s="4"/>
      <c r="BA603" s="4"/>
      <c r="BB603" s="4"/>
      <c r="BC603" s="4"/>
      <c r="BD603" s="4"/>
      <c r="BE603" s="4"/>
      <c r="BF603" s="4"/>
      <c r="BG603" s="4"/>
      <c r="BH603" s="4"/>
      <c r="BI603" s="4"/>
      <c r="BJ603" s="4"/>
      <c r="BK603" s="4"/>
      <c r="BL603" s="4"/>
    </row>
    <row r="604" spans="1:64" x14ac:dyDescent="0.3">
      <c r="A604" s="266"/>
      <c r="B604" s="266"/>
      <c r="C604" s="266"/>
      <c r="D604" s="278"/>
      <c r="E604" s="286"/>
      <c r="F604" s="267"/>
      <c r="G604" s="288"/>
      <c r="H604" s="267"/>
      <c r="I604" s="267"/>
      <c r="J604" s="288"/>
      <c r="K604" s="267"/>
      <c r="L604" s="267"/>
      <c r="M604" s="288"/>
      <c r="N604" s="288"/>
      <c r="O604" s="267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  <c r="AS604" s="4"/>
      <c r="AT604" s="4"/>
      <c r="AU604" s="4"/>
      <c r="AV604" s="4"/>
      <c r="AW604" s="4"/>
      <c r="AX604" s="4"/>
      <c r="AY604" s="4"/>
      <c r="AZ604" s="4"/>
      <c r="BA604" s="4"/>
      <c r="BB604" s="4"/>
      <c r="BC604" s="4"/>
      <c r="BD604" s="4"/>
      <c r="BE604" s="4"/>
      <c r="BF604" s="4"/>
      <c r="BG604" s="4"/>
      <c r="BH604" s="4"/>
      <c r="BI604" s="4"/>
      <c r="BJ604" s="4"/>
      <c r="BK604" s="4"/>
      <c r="BL604" s="4"/>
    </row>
    <row r="605" spans="1:64" x14ac:dyDescent="0.3">
      <c r="A605" s="266"/>
      <c r="B605" s="266"/>
      <c r="C605" s="266"/>
      <c r="D605" s="278"/>
      <c r="E605" s="286"/>
      <c r="F605" s="267"/>
      <c r="G605" s="288"/>
      <c r="H605" s="267"/>
      <c r="I605" s="267"/>
      <c r="J605" s="288"/>
      <c r="K605" s="267"/>
      <c r="L605" s="267"/>
      <c r="M605" s="288"/>
      <c r="N605" s="288"/>
      <c r="O605" s="267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/>
      <c r="AS605" s="4"/>
      <c r="AT605" s="4"/>
      <c r="AU605" s="4"/>
      <c r="AV605" s="4"/>
      <c r="AW605" s="4"/>
      <c r="AX605" s="4"/>
      <c r="AY605" s="4"/>
      <c r="AZ605" s="4"/>
      <c r="BA605" s="4"/>
      <c r="BB605" s="4"/>
      <c r="BC605" s="4"/>
      <c r="BD605" s="4"/>
      <c r="BE605" s="4"/>
      <c r="BF605" s="4"/>
      <c r="BG605" s="4"/>
      <c r="BH605" s="4"/>
      <c r="BI605" s="4"/>
      <c r="BJ605" s="4"/>
      <c r="BK605" s="4"/>
      <c r="BL605" s="4"/>
    </row>
    <row r="606" spans="1:64" x14ac:dyDescent="0.3">
      <c r="A606" s="266"/>
      <c r="B606" s="266"/>
      <c r="C606" s="266"/>
      <c r="D606" s="278"/>
      <c r="E606" s="286"/>
      <c r="F606" s="267"/>
      <c r="G606" s="288"/>
      <c r="H606" s="267"/>
      <c r="I606" s="267"/>
      <c r="J606" s="288"/>
      <c r="K606" s="267"/>
      <c r="L606" s="267"/>
      <c r="M606" s="288"/>
      <c r="N606" s="288"/>
      <c r="O606" s="267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  <c r="AS606" s="4"/>
      <c r="AT606" s="4"/>
      <c r="AU606" s="4"/>
      <c r="AV606" s="4"/>
      <c r="AW606" s="4"/>
      <c r="AX606" s="4"/>
      <c r="AY606" s="4"/>
      <c r="AZ606" s="4"/>
      <c r="BA606" s="4"/>
      <c r="BB606" s="4"/>
      <c r="BC606" s="4"/>
      <c r="BD606" s="4"/>
      <c r="BE606" s="4"/>
      <c r="BF606" s="4"/>
      <c r="BG606" s="4"/>
      <c r="BH606" s="4"/>
      <c r="BI606" s="4"/>
      <c r="BJ606" s="4"/>
      <c r="BK606" s="4"/>
      <c r="BL606" s="4"/>
    </row>
    <row r="607" spans="1:64" x14ac:dyDescent="0.3">
      <c r="A607" s="266"/>
      <c r="B607" s="266"/>
      <c r="C607" s="266"/>
      <c r="D607" s="278"/>
      <c r="E607" s="286"/>
      <c r="F607" s="267"/>
      <c r="G607" s="288"/>
      <c r="H607" s="267"/>
      <c r="I607" s="267"/>
      <c r="J607" s="288"/>
      <c r="K607" s="267"/>
      <c r="L607" s="267"/>
      <c r="M607" s="288"/>
      <c r="N607" s="288"/>
      <c r="O607" s="267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  <c r="AR607" s="4"/>
      <c r="AS607" s="4"/>
      <c r="AT607" s="4"/>
      <c r="AU607" s="4"/>
      <c r="AV607" s="4"/>
      <c r="AW607" s="4"/>
      <c r="AX607" s="4"/>
      <c r="AY607" s="4"/>
      <c r="AZ607" s="4"/>
      <c r="BA607" s="4"/>
      <c r="BB607" s="4"/>
      <c r="BC607" s="4"/>
      <c r="BD607" s="4"/>
      <c r="BE607" s="4"/>
      <c r="BF607" s="4"/>
      <c r="BG607" s="4"/>
      <c r="BH607" s="4"/>
      <c r="BI607" s="4"/>
      <c r="BJ607" s="4"/>
      <c r="BK607" s="4"/>
      <c r="BL607" s="4"/>
    </row>
    <row r="608" spans="1:64" x14ac:dyDescent="0.3">
      <c r="A608" s="266"/>
      <c r="B608" s="266"/>
      <c r="C608" s="266"/>
      <c r="D608" s="278"/>
      <c r="E608" s="286"/>
      <c r="F608" s="267"/>
      <c r="G608" s="288"/>
      <c r="H608" s="267"/>
      <c r="I608" s="267"/>
      <c r="J608" s="288"/>
      <c r="K608" s="267"/>
      <c r="L608" s="267"/>
      <c r="M608" s="288"/>
      <c r="N608" s="288"/>
      <c r="O608" s="267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/>
      <c r="AS608" s="4"/>
      <c r="AT608" s="4"/>
      <c r="AU608" s="4"/>
      <c r="AV608" s="4"/>
      <c r="AW608" s="4"/>
      <c r="AX608" s="4"/>
      <c r="AY608" s="4"/>
      <c r="AZ608" s="4"/>
      <c r="BA608" s="4"/>
      <c r="BB608" s="4"/>
      <c r="BC608" s="4"/>
      <c r="BD608" s="4"/>
      <c r="BE608" s="4"/>
      <c r="BF608" s="4"/>
      <c r="BG608" s="4"/>
      <c r="BH608" s="4"/>
      <c r="BI608" s="4"/>
      <c r="BJ608" s="4"/>
      <c r="BK608" s="4"/>
      <c r="BL608" s="4"/>
    </row>
    <row r="609" spans="1:64" x14ac:dyDescent="0.3">
      <c r="A609" s="266"/>
      <c r="B609" s="266"/>
      <c r="C609" s="266"/>
      <c r="D609" s="278"/>
      <c r="E609" s="286"/>
      <c r="F609" s="267"/>
      <c r="G609" s="288"/>
      <c r="H609" s="267"/>
      <c r="I609" s="267"/>
      <c r="J609" s="288"/>
      <c r="K609" s="267"/>
      <c r="L609" s="267"/>
      <c r="M609" s="288"/>
      <c r="N609" s="288"/>
      <c r="O609" s="267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  <c r="AS609" s="4"/>
      <c r="AT609" s="4"/>
      <c r="AU609" s="4"/>
      <c r="AV609" s="4"/>
      <c r="AW609" s="4"/>
      <c r="AX609" s="4"/>
      <c r="AY609" s="4"/>
      <c r="AZ609" s="4"/>
      <c r="BA609" s="4"/>
      <c r="BB609" s="4"/>
      <c r="BC609" s="4"/>
      <c r="BD609" s="4"/>
      <c r="BE609" s="4"/>
      <c r="BF609" s="4"/>
      <c r="BG609" s="4"/>
      <c r="BH609" s="4"/>
      <c r="BI609" s="4"/>
      <c r="BJ609" s="4"/>
      <c r="BK609" s="4"/>
      <c r="BL609" s="4"/>
    </row>
    <row r="610" spans="1:64" x14ac:dyDescent="0.3">
      <c r="A610" s="266"/>
      <c r="B610" s="266"/>
      <c r="C610" s="266"/>
      <c r="D610" s="278"/>
      <c r="E610" s="286"/>
      <c r="F610" s="267"/>
      <c r="G610" s="288"/>
      <c r="H610" s="267"/>
      <c r="I610" s="267"/>
      <c r="J610" s="288"/>
      <c r="K610" s="267"/>
      <c r="L610" s="267"/>
      <c r="M610" s="288"/>
      <c r="N610" s="288"/>
      <c r="O610" s="267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  <c r="AQ610" s="4"/>
      <c r="AR610" s="4"/>
      <c r="AS610" s="4"/>
      <c r="AT610" s="4"/>
      <c r="AU610" s="4"/>
      <c r="AV610" s="4"/>
      <c r="AW610" s="4"/>
      <c r="AX610" s="4"/>
      <c r="AY610" s="4"/>
      <c r="AZ610" s="4"/>
      <c r="BA610" s="4"/>
      <c r="BB610" s="4"/>
      <c r="BC610" s="4"/>
      <c r="BD610" s="4"/>
      <c r="BE610" s="4"/>
      <c r="BF610" s="4"/>
      <c r="BG610" s="4"/>
      <c r="BH610" s="4"/>
      <c r="BI610" s="4"/>
      <c r="BJ610" s="4"/>
      <c r="BK610" s="4"/>
      <c r="BL610" s="4"/>
    </row>
    <row r="611" spans="1:64" x14ac:dyDescent="0.3">
      <c r="A611" s="266"/>
      <c r="B611" s="266"/>
      <c r="C611" s="266"/>
      <c r="D611" s="278"/>
      <c r="E611" s="286"/>
      <c r="F611" s="267"/>
      <c r="G611" s="288"/>
      <c r="H611" s="267"/>
      <c r="I611" s="267"/>
      <c r="J611" s="288"/>
      <c r="K611" s="267"/>
      <c r="L611" s="267"/>
      <c r="M611" s="288"/>
      <c r="N611" s="288"/>
      <c r="O611" s="267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  <c r="AQ611" s="4"/>
      <c r="AR611" s="4"/>
      <c r="AS611" s="4"/>
      <c r="AT611" s="4"/>
      <c r="AU611" s="4"/>
      <c r="AV611" s="4"/>
      <c r="AW611" s="4"/>
      <c r="AX611" s="4"/>
      <c r="AY611" s="4"/>
      <c r="AZ611" s="4"/>
      <c r="BA611" s="4"/>
      <c r="BB611" s="4"/>
      <c r="BC611" s="4"/>
      <c r="BD611" s="4"/>
      <c r="BE611" s="4"/>
      <c r="BF611" s="4"/>
      <c r="BG611" s="4"/>
      <c r="BH611" s="4"/>
      <c r="BI611" s="4"/>
      <c r="BJ611" s="4"/>
      <c r="BK611" s="4"/>
      <c r="BL611" s="4"/>
    </row>
    <row r="612" spans="1:64" x14ac:dyDescent="0.3">
      <c r="A612" s="266"/>
      <c r="B612" s="266"/>
      <c r="C612" s="266"/>
      <c r="D612" s="278"/>
      <c r="E612" s="286"/>
      <c r="F612" s="267"/>
      <c r="G612" s="288"/>
      <c r="H612" s="267"/>
      <c r="I612" s="267"/>
      <c r="J612" s="288"/>
      <c r="K612" s="267"/>
      <c r="L612" s="267"/>
      <c r="M612" s="288"/>
      <c r="N612" s="288"/>
      <c r="O612" s="267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  <c r="AS612" s="4"/>
      <c r="AT612" s="4"/>
      <c r="AU612" s="4"/>
      <c r="AV612" s="4"/>
      <c r="AW612" s="4"/>
      <c r="AX612" s="4"/>
      <c r="AY612" s="4"/>
      <c r="AZ612" s="4"/>
      <c r="BA612" s="4"/>
      <c r="BB612" s="4"/>
      <c r="BC612" s="4"/>
      <c r="BD612" s="4"/>
      <c r="BE612" s="4"/>
      <c r="BF612" s="4"/>
      <c r="BG612" s="4"/>
      <c r="BH612" s="4"/>
      <c r="BI612" s="4"/>
      <c r="BJ612" s="4"/>
      <c r="BK612" s="4"/>
      <c r="BL612" s="4"/>
    </row>
    <row r="613" spans="1:64" x14ac:dyDescent="0.3">
      <c r="A613" s="266"/>
      <c r="B613" s="266"/>
      <c r="C613" s="266"/>
      <c r="D613" s="278"/>
      <c r="E613" s="286"/>
      <c r="F613" s="267"/>
      <c r="G613" s="288"/>
      <c r="H613" s="267"/>
      <c r="I613" s="267"/>
      <c r="J613" s="288"/>
      <c r="K613" s="267"/>
      <c r="L613" s="267"/>
      <c r="M613" s="288"/>
      <c r="N613" s="288"/>
      <c r="O613" s="267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  <c r="AQ613" s="4"/>
      <c r="AR613" s="4"/>
      <c r="AS613" s="4"/>
      <c r="AT613" s="4"/>
      <c r="AU613" s="4"/>
      <c r="AV613" s="4"/>
      <c r="AW613" s="4"/>
      <c r="AX613" s="4"/>
      <c r="AY613" s="4"/>
      <c r="AZ613" s="4"/>
      <c r="BA613" s="4"/>
      <c r="BB613" s="4"/>
      <c r="BC613" s="4"/>
      <c r="BD613" s="4"/>
      <c r="BE613" s="4"/>
      <c r="BF613" s="4"/>
      <c r="BG613" s="4"/>
      <c r="BH613" s="4"/>
      <c r="BI613" s="4"/>
      <c r="BJ613" s="4"/>
      <c r="BK613" s="4"/>
      <c r="BL613" s="4"/>
    </row>
    <row r="614" spans="1:64" x14ac:dyDescent="0.3">
      <c r="A614" s="266"/>
      <c r="B614" s="266"/>
      <c r="C614" s="266"/>
      <c r="D614" s="278"/>
      <c r="E614" s="286"/>
      <c r="F614" s="267"/>
      <c r="G614" s="288"/>
      <c r="H614" s="267"/>
      <c r="I614" s="267"/>
      <c r="J614" s="288"/>
      <c r="K614" s="267"/>
      <c r="L614" s="267"/>
      <c r="M614" s="288"/>
      <c r="N614" s="288"/>
      <c r="O614" s="267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  <c r="AS614" s="4"/>
      <c r="AT614" s="4"/>
      <c r="AU614" s="4"/>
      <c r="AV614" s="4"/>
      <c r="AW614" s="4"/>
      <c r="AX614" s="4"/>
      <c r="AY614" s="4"/>
      <c r="AZ614" s="4"/>
      <c r="BA614" s="4"/>
      <c r="BB614" s="4"/>
      <c r="BC614" s="4"/>
      <c r="BD614" s="4"/>
      <c r="BE614" s="4"/>
      <c r="BF614" s="4"/>
      <c r="BG614" s="4"/>
      <c r="BH614" s="4"/>
      <c r="BI614" s="4"/>
      <c r="BJ614" s="4"/>
      <c r="BK614" s="4"/>
      <c r="BL614" s="4"/>
    </row>
    <row r="615" spans="1:64" x14ac:dyDescent="0.3">
      <c r="A615" s="266"/>
      <c r="B615" s="266"/>
      <c r="C615" s="266"/>
      <c r="D615" s="278"/>
      <c r="E615" s="286"/>
      <c r="F615" s="267"/>
      <c r="G615" s="288"/>
      <c r="H615" s="267"/>
      <c r="I615" s="267"/>
      <c r="J615" s="288"/>
      <c r="K615" s="267"/>
      <c r="L615" s="267"/>
      <c r="M615" s="288"/>
      <c r="N615" s="288"/>
      <c r="O615" s="267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  <c r="AQ615" s="4"/>
      <c r="AR615" s="4"/>
      <c r="AS615" s="4"/>
      <c r="AT615" s="4"/>
      <c r="AU615" s="4"/>
      <c r="AV615" s="4"/>
      <c r="AW615" s="4"/>
      <c r="AX615" s="4"/>
      <c r="AY615" s="4"/>
      <c r="AZ615" s="4"/>
      <c r="BA615" s="4"/>
      <c r="BB615" s="4"/>
      <c r="BC615" s="4"/>
      <c r="BD615" s="4"/>
      <c r="BE615" s="4"/>
      <c r="BF615" s="4"/>
      <c r="BG615" s="4"/>
      <c r="BH615" s="4"/>
      <c r="BI615" s="4"/>
      <c r="BJ615" s="4"/>
      <c r="BK615" s="4"/>
      <c r="BL615" s="4"/>
    </row>
    <row r="616" spans="1:64" x14ac:dyDescent="0.3">
      <c r="A616" s="266"/>
      <c r="B616" s="266"/>
      <c r="C616" s="266"/>
      <c r="D616" s="278"/>
      <c r="E616" s="286"/>
      <c r="F616" s="267"/>
      <c r="G616" s="288"/>
      <c r="H616" s="267"/>
      <c r="I616" s="267"/>
      <c r="J616" s="288"/>
      <c r="K616" s="267"/>
      <c r="L616" s="267"/>
      <c r="M616" s="288"/>
      <c r="N616" s="288"/>
      <c r="O616" s="267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  <c r="AS616" s="4"/>
      <c r="AT616" s="4"/>
      <c r="AU616" s="4"/>
      <c r="AV616" s="4"/>
      <c r="AW616" s="4"/>
      <c r="AX616" s="4"/>
      <c r="AY616" s="4"/>
      <c r="AZ616" s="4"/>
      <c r="BA616" s="4"/>
      <c r="BB616" s="4"/>
      <c r="BC616" s="4"/>
      <c r="BD616" s="4"/>
      <c r="BE616" s="4"/>
      <c r="BF616" s="4"/>
      <c r="BG616" s="4"/>
      <c r="BH616" s="4"/>
      <c r="BI616" s="4"/>
      <c r="BJ616" s="4"/>
      <c r="BK616" s="4"/>
      <c r="BL616" s="4"/>
    </row>
    <row r="617" spans="1:64" x14ac:dyDescent="0.3">
      <c r="A617" s="266"/>
      <c r="B617" s="266"/>
      <c r="C617" s="266"/>
      <c r="D617" s="278"/>
      <c r="E617" s="286"/>
      <c r="F617" s="267"/>
      <c r="G617" s="288"/>
      <c r="H617" s="267"/>
      <c r="I617" s="267"/>
      <c r="J617" s="288"/>
      <c r="K617" s="267"/>
      <c r="L617" s="267"/>
      <c r="M617" s="288"/>
      <c r="N617" s="288"/>
      <c r="O617" s="267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  <c r="AQ617" s="4"/>
      <c r="AR617" s="4"/>
      <c r="AS617" s="4"/>
      <c r="AT617" s="4"/>
      <c r="AU617" s="4"/>
      <c r="AV617" s="4"/>
      <c r="AW617" s="4"/>
      <c r="AX617" s="4"/>
      <c r="AY617" s="4"/>
      <c r="AZ617" s="4"/>
      <c r="BA617" s="4"/>
      <c r="BB617" s="4"/>
      <c r="BC617" s="4"/>
      <c r="BD617" s="4"/>
      <c r="BE617" s="4"/>
      <c r="BF617" s="4"/>
      <c r="BG617" s="4"/>
      <c r="BH617" s="4"/>
      <c r="BI617" s="4"/>
      <c r="BJ617" s="4"/>
      <c r="BK617" s="4"/>
      <c r="BL617" s="4"/>
    </row>
    <row r="618" spans="1:64" x14ac:dyDescent="0.3">
      <c r="A618" s="266"/>
      <c r="B618" s="266"/>
      <c r="C618" s="266"/>
      <c r="D618" s="278"/>
      <c r="E618" s="286"/>
      <c r="F618" s="267"/>
      <c r="G618" s="288"/>
      <c r="H618" s="267"/>
      <c r="I618" s="267"/>
      <c r="J618" s="288"/>
      <c r="K618" s="267"/>
      <c r="L618" s="267"/>
      <c r="M618" s="288"/>
      <c r="N618" s="288"/>
      <c r="O618" s="267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  <c r="AQ618" s="4"/>
      <c r="AR618" s="4"/>
      <c r="AS618" s="4"/>
      <c r="AT618" s="4"/>
      <c r="AU618" s="4"/>
      <c r="AV618" s="4"/>
      <c r="AW618" s="4"/>
      <c r="AX618" s="4"/>
      <c r="AY618" s="4"/>
      <c r="AZ618" s="4"/>
      <c r="BA618" s="4"/>
      <c r="BB618" s="4"/>
      <c r="BC618" s="4"/>
      <c r="BD618" s="4"/>
      <c r="BE618" s="4"/>
      <c r="BF618" s="4"/>
      <c r="BG618" s="4"/>
      <c r="BH618" s="4"/>
      <c r="BI618" s="4"/>
      <c r="BJ618" s="4"/>
      <c r="BK618" s="4"/>
      <c r="BL618" s="4"/>
    </row>
    <row r="619" spans="1:64" x14ac:dyDescent="0.3">
      <c r="A619" s="266"/>
      <c r="B619" s="266"/>
      <c r="C619" s="266"/>
      <c r="D619" s="278"/>
      <c r="E619" s="286"/>
      <c r="F619" s="267"/>
      <c r="G619" s="288"/>
      <c r="H619" s="267"/>
      <c r="I619" s="267"/>
      <c r="J619" s="288"/>
      <c r="K619" s="267"/>
      <c r="L619" s="267"/>
      <c r="M619" s="288"/>
      <c r="N619" s="288"/>
      <c r="O619" s="267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  <c r="AQ619" s="4"/>
      <c r="AR619" s="4"/>
      <c r="AS619" s="4"/>
      <c r="AT619" s="4"/>
      <c r="AU619" s="4"/>
      <c r="AV619" s="4"/>
      <c r="AW619" s="4"/>
      <c r="AX619" s="4"/>
      <c r="AY619" s="4"/>
      <c r="AZ619" s="4"/>
      <c r="BA619" s="4"/>
      <c r="BB619" s="4"/>
      <c r="BC619" s="4"/>
      <c r="BD619" s="4"/>
      <c r="BE619" s="4"/>
      <c r="BF619" s="4"/>
      <c r="BG619" s="4"/>
      <c r="BH619" s="4"/>
      <c r="BI619" s="4"/>
      <c r="BJ619" s="4"/>
      <c r="BK619" s="4"/>
      <c r="BL619" s="4"/>
    </row>
    <row r="620" spans="1:64" x14ac:dyDescent="0.3">
      <c r="A620" s="266"/>
      <c r="B620" s="266"/>
      <c r="C620" s="266"/>
      <c r="D620" s="278"/>
      <c r="E620" s="286"/>
      <c r="F620" s="267"/>
      <c r="G620" s="288"/>
      <c r="H620" s="267"/>
      <c r="I620" s="267"/>
      <c r="J620" s="288"/>
      <c r="K620" s="267"/>
      <c r="L620" s="267"/>
      <c r="M620" s="288"/>
      <c r="N620" s="288"/>
      <c r="O620" s="267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  <c r="AQ620" s="4"/>
      <c r="AR620" s="4"/>
      <c r="AS620" s="4"/>
      <c r="AT620" s="4"/>
      <c r="AU620" s="4"/>
      <c r="AV620" s="4"/>
      <c r="AW620" s="4"/>
      <c r="AX620" s="4"/>
      <c r="AY620" s="4"/>
      <c r="AZ620" s="4"/>
      <c r="BA620" s="4"/>
      <c r="BB620" s="4"/>
      <c r="BC620" s="4"/>
      <c r="BD620" s="4"/>
      <c r="BE620" s="4"/>
      <c r="BF620" s="4"/>
      <c r="BG620" s="4"/>
      <c r="BH620" s="4"/>
      <c r="BI620" s="4"/>
      <c r="BJ620" s="4"/>
      <c r="BK620" s="4"/>
      <c r="BL620" s="4"/>
    </row>
    <row r="621" spans="1:64" x14ac:dyDescent="0.3">
      <c r="A621" s="266"/>
      <c r="B621" s="266"/>
      <c r="C621" s="266"/>
      <c r="D621" s="278"/>
      <c r="E621" s="286"/>
      <c r="F621" s="267"/>
      <c r="G621" s="288"/>
      <c r="H621" s="267"/>
      <c r="I621" s="267"/>
      <c r="J621" s="288"/>
      <c r="K621" s="267"/>
      <c r="L621" s="267"/>
      <c r="M621" s="288"/>
      <c r="N621" s="288"/>
      <c r="O621" s="267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  <c r="AQ621" s="4"/>
      <c r="AR621" s="4"/>
      <c r="AS621" s="4"/>
      <c r="AT621" s="4"/>
      <c r="AU621" s="4"/>
      <c r="AV621" s="4"/>
      <c r="AW621" s="4"/>
      <c r="AX621" s="4"/>
      <c r="AY621" s="4"/>
      <c r="AZ621" s="4"/>
      <c r="BA621" s="4"/>
      <c r="BB621" s="4"/>
      <c r="BC621" s="4"/>
      <c r="BD621" s="4"/>
      <c r="BE621" s="4"/>
      <c r="BF621" s="4"/>
      <c r="BG621" s="4"/>
      <c r="BH621" s="4"/>
      <c r="BI621" s="4"/>
      <c r="BJ621" s="4"/>
      <c r="BK621" s="4"/>
      <c r="BL621" s="4"/>
    </row>
    <row r="622" spans="1:64" x14ac:dyDescent="0.3">
      <c r="A622" s="266"/>
      <c r="B622" s="266"/>
      <c r="C622" s="266"/>
      <c r="D622" s="278"/>
      <c r="E622" s="286"/>
      <c r="F622" s="267"/>
      <c r="G622" s="288"/>
      <c r="H622" s="267"/>
      <c r="I622" s="267"/>
      <c r="J622" s="288"/>
      <c r="K622" s="267"/>
      <c r="L622" s="267"/>
      <c r="M622" s="288"/>
      <c r="N622" s="288"/>
      <c r="O622" s="267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  <c r="AQ622" s="4"/>
      <c r="AR622" s="4"/>
      <c r="AS622" s="4"/>
      <c r="AT622" s="4"/>
      <c r="AU622" s="4"/>
      <c r="AV622" s="4"/>
      <c r="AW622" s="4"/>
      <c r="AX622" s="4"/>
      <c r="AY622" s="4"/>
      <c r="AZ622" s="4"/>
      <c r="BA622" s="4"/>
      <c r="BB622" s="4"/>
      <c r="BC622" s="4"/>
      <c r="BD622" s="4"/>
      <c r="BE622" s="4"/>
      <c r="BF622" s="4"/>
      <c r="BG622" s="4"/>
      <c r="BH622" s="4"/>
      <c r="BI622" s="4"/>
      <c r="BJ622" s="4"/>
      <c r="BK622" s="4"/>
      <c r="BL622" s="4"/>
    </row>
    <row r="623" spans="1:64" x14ac:dyDescent="0.3">
      <c r="A623" s="266"/>
      <c r="B623" s="266"/>
      <c r="C623" s="266"/>
      <c r="D623" s="278"/>
      <c r="E623" s="286"/>
      <c r="F623" s="267"/>
      <c r="G623" s="288"/>
      <c r="H623" s="267"/>
      <c r="I623" s="267"/>
      <c r="J623" s="288"/>
      <c r="K623" s="267"/>
      <c r="L623" s="267"/>
      <c r="M623" s="288"/>
      <c r="N623" s="288"/>
      <c r="O623" s="267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  <c r="AQ623" s="4"/>
      <c r="AR623" s="4"/>
      <c r="AS623" s="4"/>
      <c r="AT623" s="4"/>
      <c r="AU623" s="4"/>
      <c r="AV623" s="4"/>
      <c r="AW623" s="4"/>
      <c r="AX623" s="4"/>
      <c r="AY623" s="4"/>
      <c r="AZ623" s="4"/>
      <c r="BA623" s="4"/>
      <c r="BB623" s="4"/>
      <c r="BC623" s="4"/>
      <c r="BD623" s="4"/>
      <c r="BE623" s="4"/>
      <c r="BF623" s="4"/>
      <c r="BG623" s="4"/>
      <c r="BH623" s="4"/>
      <c r="BI623" s="4"/>
      <c r="BJ623" s="4"/>
      <c r="BK623" s="4"/>
      <c r="BL623" s="4"/>
    </row>
    <row r="624" spans="1:64" x14ac:dyDescent="0.3">
      <c r="A624" s="266"/>
      <c r="B624" s="266"/>
      <c r="C624" s="266"/>
      <c r="D624" s="278"/>
      <c r="E624" s="286"/>
      <c r="F624" s="267"/>
      <c r="G624" s="288"/>
      <c r="H624" s="267"/>
      <c r="I624" s="267"/>
      <c r="J624" s="288"/>
      <c r="K624" s="267"/>
      <c r="L624" s="267"/>
      <c r="M624" s="288"/>
      <c r="N624" s="288"/>
      <c r="O624" s="267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  <c r="AQ624" s="4"/>
      <c r="AR624" s="4"/>
      <c r="AS624" s="4"/>
      <c r="AT624" s="4"/>
      <c r="AU624" s="4"/>
      <c r="AV624" s="4"/>
      <c r="AW624" s="4"/>
      <c r="AX624" s="4"/>
      <c r="AY624" s="4"/>
      <c r="AZ624" s="4"/>
      <c r="BA624" s="4"/>
      <c r="BB624" s="4"/>
      <c r="BC624" s="4"/>
      <c r="BD624" s="4"/>
      <c r="BE624" s="4"/>
      <c r="BF624" s="4"/>
      <c r="BG624" s="4"/>
      <c r="BH624" s="4"/>
      <c r="BI624" s="4"/>
      <c r="BJ624" s="4"/>
      <c r="BK624" s="4"/>
      <c r="BL624" s="4"/>
    </row>
    <row r="625" spans="1:64" x14ac:dyDescent="0.3">
      <c r="A625" s="266"/>
      <c r="B625" s="266"/>
      <c r="C625" s="266"/>
      <c r="D625" s="278"/>
      <c r="E625" s="286"/>
      <c r="F625" s="267"/>
      <c r="G625" s="288"/>
      <c r="H625" s="267"/>
      <c r="I625" s="267"/>
      <c r="J625" s="288"/>
      <c r="K625" s="267"/>
      <c r="L625" s="267"/>
      <c r="M625" s="288"/>
      <c r="N625" s="288"/>
      <c r="O625" s="267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  <c r="AQ625" s="4"/>
      <c r="AR625" s="4"/>
      <c r="AS625" s="4"/>
      <c r="AT625" s="4"/>
      <c r="AU625" s="4"/>
      <c r="AV625" s="4"/>
      <c r="AW625" s="4"/>
      <c r="AX625" s="4"/>
      <c r="AY625" s="4"/>
      <c r="AZ625" s="4"/>
      <c r="BA625" s="4"/>
      <c r="BB625" s="4"/>
      <c r="BC625" s="4"/>
      <c r="BD625" s="4"/>
      <c r="BE625" s="4"/>
      <c r="BF625" s="4"/>
      <c r="BG625" s="4"/>
      <c r="BH625" s="4"/>
      <c r="BI625" s="4"/>
      <c r="BJ625" s="4"/>
      <c r="BK625" s="4"/>
      <c r="BL625" s="4"/>
    </row>
    <row r="626" spans="1:64" x14ac:dyDescent="0.3">
      <c r="A626" s="266"/>
      <c r="B626" s="266"/>
      <c r="C626" s="266"/>
      <c r="D626" s="278"/>
      <c r="E626" s="286"/>
      <c r="F626" s="267"/>
      <c r="G626" s="288"/>
      <c r="H626" s="267"/>
      <c r="I626" s="267"/>
      <c r="J626" s="288"/>
      <c r="K626" s="267"/>
      <c r="L626" s="267"/>
      <c r="M626" s="288"/>
      <c r="N626" s="288"/>
      <c r="O626" s="267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/>
      <c r="AS626" s="4"/>
      <c r="AT626" s="4"/>
      <c r="AU626" s="4"/>
      <c r="AV626" s="4"/>
      <c r="AW626" s="4"/>
      <c r="AX626" s="4"/>
      <c r="AY626" s="4"/>
      <c r="AZ626" s="4"/>
      <c r="BA626" s="4"/>
      <c r="BB626" s="4"/>
      <c r="BC626" s="4"/>
      <c r="BD626" s="4"/>
      <c r="BE626" s="4"/>
      <c r="BF626" s="4"/>
      <c r="BG626" s="4"/>
      <c r="BH626" s="4"/>
      <c r="BI626" s="4"/>
      <c r="BJ626" s="4"/>
      <c r="BK626" s="4"/>
      <c r="BL626" s="4"/>
    </row>
    <row r="627" spans="1:64" x14ac:dyDescent="0.3">
      <c r="A627" s="266"/>
      <c r="B627" s="266"/>
      <c r="C627" s="266"/>
      <c r="D627" s="278"/>
      <c r="E627" s="286"/>
      <c r="F627" s="267"/>
      <c r="G627" s="288"/>
      <c r="H627" s="267"/>
      <c r="I627" s="267"/>
      <c r="J627" s="288"/>
      <c r="K627" s="267"/>
      <c r="L627" s="267"/>
      <c r="M627" s="288"/>
      <c r="N627" s="288"/>
      <c r="O627" s="267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  <c r="AQ627" s="4"/>
      <c r="AR627" s="4"/>
      <c r="AS627" s="4"/>
      <c r="AT627" s="4"/>
      <c r="AU627" s="4"/>
      <c r="AV627" s="4"/>
      <c r="AW627" s="4"/>
      <c r="AX627" s="4"/>
      <c r="AY627" s="4"/>
      <c r="AZ627" s="4"/>
      <c r="BA627" s="4"/>
      <c r="BB627" s="4"/>
      <c r="BC627" s="4"/>
      <c r="BD627" s="4"/>
      <c r="BE627" s="4"/>
      <c r="BF627" s="4"/>
      <c r="BG627" s="4"/>
      <c r="BH627" s="4"/>
      <c r="BI627" s="4"/>
      <c r="BJ627" s="4"/>
      <c r="BK627" s="4"/>
      <c r="BL627" s="4"/>
    </row>
    <row r="628" spans="1:64" x14ac:dyDescent="0.3">
      <c r="A628" s="266"/>
      <c r="B628" s="266"/>
      <c r="C628" s="266"/>
      <c r="D628" s="278"/>
      <c r="E628" s="286"/>
      <c r="F628" s="267"/>
      <c r="G628" s="288"/>
      <c r="H628" s="267"/>
      <c r="I628" s="267"/>
      <c r="J628" s="288"/>
      <c r="K628" s="267"/>
      <c r="L628" s="267"/>
      <c r="M628" s="288"/>
      <c r="N628" s="288"/>
      <c r="O628" s="267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  <c r="AS628" s="4"/>
      <c r="AT628" s="4"/>
      <c r="AU628" s="4"/>
      <c r="AV628" s="4"/>
      <c r="AW628" s="4"/>
      <c r="AX628" s="4"/>
      <c r="AY628" s="4"/>
      <c r="AZ628" s="4"/>
      <c r="BA628" s="4"/>
      <c r="BB628" s="4"/>
      <c r="BC628" s="4"/>
      <c r="BD628" s="4"/>
      <c r="BE628" s="4"/>
      <c r="BF628" s="4"/>
      <c r="BG628" s="4"/>
      <c r="BH628" s="4"/>
      <c r="BI628" s="4"/>
      <c r="BJ628" s="4"/>
      <c r="BK628" s="4"/>
      <c r="BL628" s="4"/>
    </row>
    <row r="629" spans="1:64" x14ac:dyDescent="0.3">
      <c r="A629" s="266"/>
      <c r="B629" s="266"/>
      <c r="C629" s="266"/>
      <c r="D629" s="278"/>
      <c r="E629" s="286"/>
      <c r="F629" s="267"/>
      <c r="G629" s="288"/>
      <c r="H629" s="267"/>
      <c r="I629" s="267"/>
      <c r="J629" s="288"/>
      <c r="K629" s="267"/>
      <c r="L629" s="267"/>
      <c r="M629" s="288"/>
      <c r="N629" s="288"/>
      <c r="O629" s="267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  <c r="AR629" s="4"/>
      <c r="AS629" s="4"/>
      <c r="AT629" s="4"/>
      <c r="AU629" s="4"/>
      <c r="AV629" s="4"/>
      <c r="AW629" s="4"/>
      <c r="AX629" s="4"/>
      <c r="AY629" s="4"/>
      <c r="AZ629" s="4"/>
      <c r="BA629" s="4"/>
      <c r="BB629" s="4"/>
      <c r="BC629" s="4"/>
      <c r="BD629" s="4"/>
      <c r="BE629" s="4"/>
      <c r="BF629" s="4"/>
      <c r="BG629" s="4"/>
      <c r="BH629" s="4"/>
      <c r="BI629" s="4"/>
      <c r="BJ629" s="4"/>
      <c r="BK629" s="4"/>
      <c r="BL629" s="4"/>
    </row>
    <row r="630" spans="1:64" x14ac:dyDescent="0.3">
      <c r="A630" s="266"/>
      <c r="B630" s="266"/>
      <c r="C630" s="266"/>
      <c r="D630" s="278"/>
      <c r="E630" s="286"/>
      <c r="F630" s="267"/>
      <c r="G630" s="288"/>
      <c r="H630" s="267"/>
      <c r="I630" s="267"/>
      <c r="J630" s="288"/>
      <c r="K630" s="267"/>
      <c r="L630" s="267"/>
      <c r="M630" s="288"/>
      <c r="N630" s="288"/>
      <c r="O630" s="267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  <c r="AQ630" s="4"/>
      <c r="AR630" s="4"/>
      <c r="AS630" s="4"/>
      <c r="AT630" s="4"/>
      <c r="AU630" s="4"/>
      <c r="AV630" s="4"/>
      <c r="AW630" s="4"/>
      <c r="AX630" s="4"/>
      <c r="AY630" s="4"/>
      <c r="AZ630" s="4"/>
      <c r="BA630" s="4"/>
      <c r="BB630" s="4"/>
      <c r="BC630" s="4"/>
      <c r="BD630" s="4"/>
      <c r="BE630" s="4"/>
      <c r="BF630" s="4"/>
      <c r="BG630" s="4"/>
      <c r="BH630" s="4"/>
      <c r="BI630" s="4"/>
      <c r="BJ630" s="4"/>
      <c r="BK630" s="4"/>
      <c r="BL630" s="4"/>
    </row>
    <row r="631" spans="1:64" x14ac:dyDescent="0.3">
      <c r="A631" s="266"/>
      <c r="B631" s="266"/>
      <c r="C631" s="266"/>
      <c r="D631" s="278"/>
      <c r="E631" s="286"/>
      <c r="F631" s="267"/>
      <c r="G631" s="288"/>
      <c r="H631" s="267"/>
      <c r="I631" s="267"/>
      <c r="J631" s="288"/>
      <c r="K631" s="267"/>
      <c r="L631" s="267"/>
      <c r="M631" s="288"/>
      <c r="N631" s="288"/>
      <c r="O631" s="267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/>
      <c r="AS631" s="4"/>
      <c r="AT631" s="4"/>
      <c r="AU631" s="4"/>
      <c r="AV631" s="4"/>
      <c r="AW631" s="4"/>
      <c r="AX631" s="4"/>
      <c r="AY631" s="4"/>
      <c r="AZ631" s="4"/>
      <c r="BA631" s="4"/>
      <c r="BB631" s="4"/>
      <c r="BC631" s="4"/>
      <c r="BD631" s="4"/>
      <c r="BE631" s="4"/>
      <c r="BF631" s="4"/>
      <c r="BG631" s="4"/>
      <c r="BH631" s="4"/>
      <c r="BI631" s="4"/>
      <c r="BJ631" s="4"/>
      <c r="BK631" s="4"/>
      <c r="BL631" s="4"/>
    </row>
    <row r="632" spans="1:64" x14ac:dyDescent="0.3">
      <c r="A632" s="266"/>
      <c r="B632" s="266"/>
      <c r="C632" s="266"/>
      <c r="D632" s="278"/>
      <c r="E632" s="286"/>
      <c r="F632" s="267"/>
      <c r="G632" s="288"/>
      <c r="H632" s="267"/>
      <c r="I632" s="267"/>
      <c r="J632" s="288"/>
      <c r="K632" s="267"/>
      <c r="L632" s="267"/>
      <c r="M632" s="288"/>
      <c r="N632" s="288"/>
      <c r="O632" s="267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  <c r="AQ632" s="4"/>
      <c r="AR632" s="4"/>
      <c r="AS632" s="4"/>
      <c r="AT632" s="4"/>
      <c r="AU632" s="4"/>
      <c r="AV632" s="4"/>
      <c r="AW632" s="4"/>
      <c r="AX632" s="4"/>
      <c r="AY632" s="4"/>
      <c r="AZ632" s="4"/>
      <c r="BA632" s="4"/>
      <c r="BB632" s="4"/>
      <c r="BC632" s="4"/>
      <c r="BD632" s="4"/>
      <c r="BE632" s="4"/>
      <c r="BF632" s="4"/>
      <c r="BG632" s="4"/>
      <c r="BH632" s="4"/>
      <c r="BI632" s="4"/>
      <c r="BJ632" s="4"/>
      <c r="BK632" s="4"/>
      <c r="BL632" s="4"/>
    </row>
    <row r="633" spans="1:64" x14ac:dyDescent="0.3">
      <c r="A633" s="266"/>
      <c r="B633" s="266"/>
      <c r="C633" s="266"/>
      <c r="D633" s="278"/>
      <c r="E633" s="286"/>
      <c r="F633" s="267"/>
      <c r="G633" s="288"/>
      <c r="H633" s="267"/>
      <c r="I633" s="267"/>
      <c r="J633" s="288"/>
      <c r="K633" s="267"/>
      <c r="L633" s="267"/>
      <c r="M633" s="288"/>
      <c r="N633" s="288"/>
      <c r="O633" s="267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/>
      <c r="AT633" s="4"/>
      <c r="AU633" s="4"/>
      <c r="AV633" s="4"/>
      <c r="AW633" s="4"/>
      <c r="AX633" s="4"/>
      <c r="AY633" s="4"/>
      <c r="AZ633" s="4"/>
      <c r="BA633" s="4"/>
      <c r="BB633" s="4"/>
      <c r="BC633" s="4"/>
      <c r="BD633" s="4"/>
      <c r="BE633" s="4"/>
      <c r="BF633" s="4"/>
      <c r="BG633" s="4"/>
      <c r="BH633" s="4"/>
      <c r="BI633" s="4"/>
      <c r="BJ633" s="4"/>
      <c r="BK633" s="4"/>
      <c r="BL633" s="4"/>
    </row>
    <row r="634" spans="1:64" x14ac:dyDescent="0.3">
      <c r="A634" s="266"/>
      <c r="B634" s="266"/>
      <c r="C634" s="266"/>
      <c r="D634" s="278"/>
      <c r="E634" s="286"/>
      <c r="F634" s="267"/>
      <c r="G634" s="288"/>
      <c r="H634" s="267"/>
      <c r="I634" s="267"/>
      <c r="J634" s="288"/>
      <c r="K634" s="267"/>
      <c r="L634" s="267"/>
      <c r="M634" s="288"/>
      <c r="N634" s="288"/>
      <c r="O634" s="267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  <c r="AQ634" s="4"/>
      <c r="AR634" s="4"/>
      <c r="AS634" s="4"/>
      <c r="AT634" s="4"/>
      <c r="AU634" s="4"/>
      <c r="AV634" s="4"/>
      <c r="AW634" s="4"/>
      <c r="AX634" s="4"/>
      <c r="AY634" s="4"/>
      <c r="AZ634" s="4"/>
      <c r="BA634" s="4"/>
      <c r="BB634" s="4"/>
      <c r="BC634" s="4"/>
      <c r="BD634" s="4"/>
      <c r="BE634" s="4"/>
      <c r="BF634" s="4"/>
      <c r="BG634" s="4"/>
      <c r="BH634" s="4"/>
      <c r="BI634" s="4"/>
      <c r="BJ634" s="4"/>
      <c r="BK634" s="4"/>
      <c r="BL634" s="4"/>
    </row>
    <row r="635" spans="1:64" x14ac:dyDescent="0.3">
      <c r="A635" s="266"/>
      <c r="B635" s="266"/>
      <c r="C635" s="266"/>
      <c r="D635" s="278"/>
      <c r="E635" s="286"/>
      <c r="F635" s="267"/>
      <c r="G635" s="288"/>
      <c r="H635" s="267"/>
      <c r="I635" s="267"/>
      <c r="J635" s="288"/>
      <c r="K635" s="267"/>
      <c r="L635" s="267"/>
      <c r="M635" s="288"/>
      <c r="N635" s="288"/>
      <c r="O635" s="267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  <c r="AS635" s="4"/>
      <c r="AT635" s="4"/>
      <c r="AU635" s="4"/>
      <c r="AV635" s="4"/>
      <c r="AW635" s="4"/>
      <c r="AX635" s="4"/>
      <c r="AY635" s="4"/>
      <c r="AZ635" s="4"/>
      <c r="BA635" s="4"/>
      <c r="BB635" s="4"/>
      <c r="BC635" s="4"/>
      <c r="BD635" s="4"/>
      <c r="BE635" s="4"/>
      <c r="BF635" s="4"/>
      <c r="BG635" s="4"/>
      <c r="BH635" s="4"/>
      <c r="BI635" s="4"/>
      <c r="BJ635" s="4"/>
      <c r="BK635" s="4"/>
      <c r="BL635" s="4"/>
    </row>
    <row r="636" spans="1:64" x14ac:dyDescent="0.3">
      <c r="A636" s="266"/>
      <c r="B636" s="266"/>
      <c r="C636" s="266"/>
      <c r="D636" s="278"/>
      <c r="E636" s="286"/>
      <c r="F636" s="267"/>
      <c r="G636" s="288"/>
      <c r="H636" s="267"/>
      <c r="I636" s="267"/>
      <c r="J636" s="288"/>
      <c r="K636" s="267"/>
      <c r="L636" s="267"/>
      <c r="M636" s="288"/>
      <c r="N636" s="288"/>
      <c r="O636" s="267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  <c r="AS636" s="4"/>
      <c r="AT636" s="4"/>
      <c r="AU636" s="4"/>
      <c r="AV636" s="4"/>
      <c r="AW636" s="4"/>
      <c r="AX636" s="4"/>
      <c r="AY636" s="4"/>
      <c r="AZ636" s="4"/>
      <c r="BA636" s="4"/>
      <c r="BB636" s="4"/>
      <c r="BC636" s="4"/>
      <c r="BD636" s="4"/>
      <c r="BE636" s="4"/>
      <c r="BF636" s="4"/>
      <c r="BG636" s="4"/>
      <c r="BH636" s="4"/>
      <c r="BI636" s="4"/>
      <c r="BJ636" s="4"/>
      <c r="BK636" s="4"/>
      <c r="BL636" s="4"/>
    </row>
    <row r="637" spans="1:64" x14ac:dyDescent="0.3">
      <c r="A637" s="266"/>
      <c r="B637" s="266"/>
      <c r="C637" s="266"/>
      <c r="D637" s="278"/>
      <c r="E637" s="286"/>
      <c r="F637" s="267"/>
      <c r="G637" s="288"/>
      <c r="H637" s="267"/>
      <c r="I637" s="267"/>
      <c r="J637" s="288"/>
      <c r="K637" s="267"/>
      <c r="L637" s="267"/>
      <c r="M637" s="288"/>
      <c r="N637" s="288"/>
      <c r="O637" s="267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/>
      <c r="AT637" s="4"/>
      <c r="AU637" s="4"/>
      <c r="AV637" s="4"/>
      <c r="AW637" s="4"/>
      <c r="AX637" s="4"/>
      <c r="AY637" s="4"/>
      <c r="AZ637" s="4"/>
      <c r="BA637" s="4"/>
      <c r="BB637" s="4"/>
      <c r="BC637" s="4"/>
      <c r="BD637" s="4"/>
      <c r="BE637" s="4"/>
      <c r="BF637" s="4"/>
      <c r="BG637" s="4"/>
      <c r="BH637" s="4"/>
      <c r="BI637" s="4"/>
      <c r="BJ637" s="4"/>
      <c r="BK637" s="4"/>
      <c r="BL637" s="4"/>
    </row>
    <row r="638" spans="1:64" x14ac:dyDescent="0.3">
      <c r="A638" s="266"/>
      <c r="B638" s="266"/>
      <c r="C638" s="266"/>
      <c r="D638" s="278"/>
      <c r="E638" s="286"/>
      <c r="F638" s="267"/>
      <c r="G638" s="288"/>
      <c r="H638" s="267"/>
      <c r="I638" s="267"/>
      <c r="J638" s="288"/>
      <c r="K638" s="267"/>
      <c r="L638" s="267"/>
      <c r="M638" s="288"/>
      <c r="N638" s="288"/>
      <c r="O638" s="267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  <c r="AS638" s="4"/>
      <c r="AT638" s="4"/>
      <c r="AU638" s="4"/>
      <c r="AV638" s="4"/>
      <c r="AW638" s="4"/>
      <c r="AX638" s="4"/>
      <c r="AY638" s="4"/>
      <c r="AZ638" s="4"/>
      <c r="BA638" s="4"/>
      <c r="BB638" s="4"/>
      <c r="BC638" s="4"/>
      <c r="BD638" s="4"/>
      <c r="BE638" s="4"/>
      <c r="BF638" s="4"/>
      <c r="BG638" s="4"/>
      <c r="BH638" s="4"/>
      <c r="BI638" s="4"/>
      <c r="BJ638" s="4"/>
      <c r="BK638" s="4"/>
      <c r="BL638" s="4"/>
    </row>
    <row r="639" spans="1:64" x14ac:dyDescent="0.3">
      <c r="A639" s="266"/>
      <c r="B639" s="266"/>
      <c r="C639" s="266"/>
      <c r="D639" s="278"/>
      <c r="E639" s="286"/>
      <c r="F639" s="267"/>
      <c r="G639" s="288"/>
      <c r="H639" s="267"/>
      <c r="I639" s="267"/>
      <c r="J639" s="288"/>
      <c r="K639" s="267"/>
      <c r="L639" s="267"/>
      <c r="M639" s="288"/>
      <c r="N639" s="288"/>
      <c r="O639" s="267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/>
      <c r="AT639" s="4"/>
      <c r="AU639" s="4"/>
      <c r="AV639" s="4"/>
      <c r="AW639" s="4"/>
      <c r="AX639" s="4"/>
      <c r="AY639" s="4"/>
      <c r="AZ639" s="4"/>
      <c r="BA639" s="4"/>
      <c r="BB639" s="4"/>
      <c r="BC639" s="4"/>
      <c r="BD639" s="4"/>
      <c r="BE639" s="4"/>
      <c r="BF639" s="4"/>
      <c r="BG639" s="4"/>
      <c r="BH639" s="4"/>
      <c r="BI639" s="4"/>
      <c r="BJ639" s="4"/>
      <c r="BK639" s="4"/>
      <c r="BL639" s="4"/>
    </row>
    <row r="640" spans="1:64" x14ac:dyDescent="0.3">
      <c r="A640" s="266"/>
      <c r="B640" s="266"/>
      <c r="C640" s="266"/>
      <c r="D640" s="278"/>
      <c r="E640" s="286"/>
      <c r="F640" s="267"/>
      <c r="G640" s="288"/>
      <c r="H640" s="267"/>
      <c r="I640" s="267"/>
      <c r="J640" s="288"/>
      <c r="K640" s="267"/>
      <c r="L640" s="267"/>
      <c r="M640" s="288"/>
      <c r="N640" s="288"/>
      <c r="O640" s="267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/>
      <c r="AT640" s="4"/>
      <c r="AU640" s="4"/>
      <c r="AV640" s="4"/>
      <c r="AW640" s="4"/>
      <c r="AX640" s="4"/>
      <c r="AY640" s="4"/>
      <c r="AZ640" s="4"/>
      <c r="BA640" s="4"/>
      <c r="BB640" s="4"/>
      <c r="BC640" s="4"/>
      <c r="BD640" s="4"/>
      <c r="BE640" s="4"/>
      <c r="BF640" s="4"/>
      <c r="BG640" s="4"/>
      <c r="BH640" s="4"/>
      <c r="BI640" s="4"/>
      <c r="BJ640" s="4"/>
      <c r="BK640" s="4"/>
      <c r="BL640" s="4"/>
    </row>
    <row r="641" spans="1:64" x14ac:dyDescent="0.3">
      <c r="A641" s="266"/>
      <c r="B641" s="266"/>
      <c r="C641" s="266"/>
      <c r="D641" s="278"/>
      <c r="E641" s="286"/>
      <c r="F641" s="267"/>
      <c r="G641" s="288"/>
      <c r="H641" s="267"/>
      <c r="I641" s="267"/>
      <c r="J641" s="288"/>
      <c r="K641" s="267"/>
      <c r="L641" s="267"/>
      <c r="M641" s="288"/>
      <c r="N641" s="288"/>
      <c r="O641" s="267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  <c r="AS641" s="4"/>
      <c r="AT641" s="4"/>
      <c r="AU641" s="4"/>
      <c r="AV641" s="4"/>
      <c r="AW641" s="4"/>
      <c r="AX641" s="4"/>
      <c r="AY641" s="4"/>
      <c r="AZ641" s="4"/>
      <c r="BA641" s="4"/>
      <c r="BB641" s="4"/>
      <c r="BC641" s="4"/>
      <c r="BD641" s="4"/>
      <c r="BE641" s="4"/>
      <c r="BF641" s="4"/>
      <c r="BG641" s="4"/>
      <c r="BH641" s="4"/>
      <c r="BI641" s="4"/>
      <c r="BJ641" s="4"/>
      <c r="BK641" s="4"/>
      <c r="BL641" s="4"/>
    </row>
    <row r="642" spans="1:64" x14ac:dyDescent="0.3">
      <c r="A642" s="266"/>
      <c r="B642" s="266"/>
      <c r="C642" s="266"/>
      <c r="D642" s="278"/>
      <c r="E642" s="286"/>
      <c r="F642" s="267"/>
      <c r="G642" s="288"/>
      <c r="H642" s="267"/>
      <c r="I642" s="267"/>
      <c r="J642" s="288"/>
      <c r="K642" s="267"/>
      <c r="L642" s="267"/>
      <c r="M642" s="288"/>
      <c r="N642" s="288"/>
      <c r="O642" s="267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/>
      <c r="AT642" s="4"/>
      <c r="AU642" s="4"/>
      <c r="AV642" s="4"/>
      <c r="AW642" s="4"/>
      <c r="AX642" s="4"/>
      <c r="AY642" s="4"/>
      <c r="AZ642" s="4"/>
      <c r="BA642" s="4"/>
      <c r="BB642" s="4"/>
      <c r="BC642" s="4"/>
      <c r="BD642" s="4"/>
      <c r="BE642" s="4"/>
      <c r="BF642" s="4"/>
      <c r="BG642" s="4"/>
      <c r="BH642" s="4"/>
      <c r="BI642" s="4"/>
      <c r="BJ642" s="4"/>
      <c r="BK642" s="4"/>
      <c r="BL642" s="4"/>
    </row>
    <row r="643" spans="1:64" x14ac:dyDescent="0.3">
      <c r="A643" s="266"/>
      <c r="B643" s="266"/>
      <c r="C643" s="266"/>
      <c r="D643" s="278"/>
      <c r="E643" s="286"/>
      <c r="F643" s="267"/>
      <c r="G643" s="288"/>
      <c r="H643" s="267"/>
      <c r="I643" s="267"/>
      <c r="J643" s="288"/>
      <c r="K643" s="267"/>
      <c r="L643" s="267"/>
      <c r="M643" s="288"/>
      <c r="N643" s="288"/>
      <c r="O643" s="267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  <c r="AS643" s="4"/>
      <c r="AT643" s="4"/>
      <c r="AU643" s="4"/>
      <c r="AV643" s="4"/>
      <c r="AW643" s="4"/>
      <c r="AX643" s="4"/>
      <c r="AY643" s="4"/>
      <c r="AZ643" s="4"/>
      <c r="BA643" s="4"/>
      <c r="BB643" s="4"/>
      <c r="BC643" s="4"/>
      <c r="BD643" s="4"/>
      <c r="BE643" s="4"/>
      <c r="BF643" s="4"/>
      <c r="BG643" s="4"/>
      <c r="BH643" s="4"/>
      <c r="BI643" s="4"/>
      <c r="BJ643" s="4"/>
      <c r="BK643" s="4"/>
      <c r="BL643" s="4"/>
    </row>
    <row r="644" spans="1:64" x14ac:dyDescent="0.3">
      <c r="A644" s="266"/>
      <c r="B644" s="266"/>
      <c r="C644" s="266"/>
      <c r="D644" s="278"/>
      <c r="E644" s="286"/>
      <c r="F644" s="267"/>
      <c r="G644" s="288"/>
      <c r="H644" s="267"/>
      <c r="I644" s="267"/>
      <c r="J644" s="288"/>
      <c r="K644" s="267"/>
      <c r="L644" s="267"/>
      <c r="M644" s="288"/>
      <c r="N644" s="288"/>
      <c r="O644" s="267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  <c r="AS644" s="4"/>
      <c r="AT644" s="4"/>
      <c r="AU644" s="4"/>
      <c r="AV644" s="4"/>
      <c r="AW644" s="4"/>
      <c r="AX644" s="4"/>
      <c r="AY644" s="4"/>
      <c r="AZ644" s="4"/>
      <c r="BA644" s="4"/>
      <c r="BB644" s="4"/>
      <c r="BC644" s="4"/>
      <c r="BD644" s="4"/>
      <c r="BE644" s="4"/>
      <c r="BF644" s="4"/>
      <c r="BG644" s="4"/>
      <c r="BH644" s="4"/>
      <c r="BI644" s="4"/>
      <c r="BJ644" s="4"/>
      <c r="BK644" s="4"/>
      <c r="BL644" s="4"/>
    </row>
    <row r="645" spans="1:64" x14ac:dyDescent="0.3">
      <c r="A645" s="266"/>
      <c r="B645" s="266"/>
      <c r="C645" s="266"/>
      <c r="D645" s="278"/>
      <c r="E645" s="286"/>
      <c r="F645" s="267"/>
      <c r="G645" s="288"/>
      <c r="H645" s="267"/>
      <c r="I645" s="267"/>
      <c r="J645" s="288"/>
      <c r="K645" s="267"/>
      <c r="L645" s="267"/>
      <c r="M645" s="288"/>
      <c r="N645" s="288"/>
      <c r="O645" s="267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  <c r="AS645" s="4"/>
      <c r="AT645" s="4"/>
      <c r="AU645" s="4"/>
      <c r="AV645" s="4"/>
      <c r="AW645" s="4"/>
      <c r="AX645" s="4"/>
      <c r="AY645" s="4"/>
      <c r="AZ645" s="4"/>
      <c r="BA645" s="4"/>
      <c r="BB645" s="4"/>
      <c r="BC645" s="4"/>
      <c r="BD645" s="4"/>
      <c r="BE645" s="4"/>
      <c r="BF645" s="4"/>
      <c r="BG645" s="4"/>
      <c r="BH645" s="4"/>
      <c r="BI645" s="4"/>
      <c r="BJ645" s="4"/>
      <c r="BK645" s="4"/>
      <c r="BL645" s="4"/>
    </row>
    <row r="646" spans="1:64" x14ac:dyDescent="0.3">
      <c r="A646" s="266"/>
      <c r="B646" s="266"/>
      <c r="C646" s="266"/>
      <c r="D646" s="278"/>
      <c r="E646" s="286"/>
      <c r="F646" s="267"/>
      <c r="G646" s="288"/>
      <c r="H646" s="267"/>
      <c r="I646" s="267"/>
      <c r="J646" s="288"/>
      <c r="K646" s="267"/>
      <c r="L646" s="267"/>
      <c r="M646" s="288"/>
      <c r="N646" s="288"/>
      <c r="O646" s="267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/>
      <c r="AT646" s="4"/>
      <c r="AU646" s="4"/>
      <c r="AV646" s="4"/>
      <c r="AW646" s="4"/>
      <c r="AX646" s="4"/>
      <c r="AY646" s="4"/>
      <c r="AZ646" s="4"/>
      <c r="BA646" s="4"/>
      <c r="BB646" s="4"/>
      <c r="BC646" s="4"/>
      <c r="BD646" s="4"/>
      <c r="BE646" s="4"/>
      <c r="BF646" s="4"/>
      <c r="BG646" s="4"/>
      <c r="BH646" s="4"/>
      <c r="BI646" s="4"/>
      <c r="BJ646" s="4"/>
      <c r="BK646" s="4"/>
      <c r="BL646" s="4"/>
    </row>
    <row r="647" spans="1:64" x14ac:dyDescent="0.3">
      <c r="A647" s="266"/>
      <c r="B647" s="266"/>
      <c r="C647" s="266"/>
      <c r="D647" s="278"/>
      <c r="E647" s="286"/>
      <c r="F647" s="267"/>
      <c r="G647" s="288"/>
      <c r="H647" s="267"/>
      <c r="I647" s="267"/>
      <c r="J647" s="288"/>
      <c r="K647" s="267"/>
      <c r="L647" s="267"/>
      <c r="M647" s="288"/>
      <c r="N647" s="288"/>
      <c r="O647" s="267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4"/>
      <c r="AU647" s="4"/>
      <c r="AV647" s="4"/>
      <c r="AW647" s="4"/>
      <c r="AX647" s="4"/>
      <c r="AY647" s="4"/>
      <c r="AZ647" s="4"/>
      <c r="BA647" s="4"/>
      <c r="BB647" s="4"/>
      <c r="BC647" s="4"/>
      <c r="BD647" s="4"/>
      <c r="BE647" s="4"/>
      <c r="BF647" s="4"/>
      <c r="BG647" s="4"/>
      <c r="BH647" s="4"/>
      <c r="BI647" s="4"/>
      <c r="BJ647" s="4"/>
      <c r="BK647" s="4"/>
      <c r="BL647" s="4"/>
    </row>
    <row r="648" spans="1:64" x14ac:dyDescent="0.3">
      <c r="A648" s="266"/>
      <c r="B648" s="266"/>
      <c r="C648" s="266"/>
      <c r="D648" s="278"/>
      <c r="E648" s="286"/>
      <c r="F648" s="267"/>
      <c r="G648" s="288"/>
      <c r="H648" s="267"/>
      <c r="I648" s="267"/>
      <c r="J648" s="288"/>
      <c r="K648" s="267"/>
      <c r="L648" s="267"/>
      <c r="M648" s="288"/>
      <c r="N648" s="288"/>
      <c r="O648" s="267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  <c r="AS648" s="4"/>
      <c r="AT648" s="4"/>
      <c r="AU648" s="4"/>
      <c r="AV648" s="4"/>
      <c r="AW648" s="4"/>
      <c r="AX648" s="4"/>
      <c r="AY648" s="4"/>
      <c r="AZ648" s="4"/>
      <c r="BA648" s="4"/>
      <c r="BB648" s="4"/>
      <c r="BC648" s="4"/>
      <c r="BD648" s="4"/>
      <c r="BE648" s="4"/>
      <c r="BF648" s="4"/>
      <c r="BG648" s="4"/>
      <c r="BH648" s="4"/>
      <c r="BI648" s="4"/>
      <c r="BJ648" s="4"/>
      <c r="BK648" s="4"/>
      <c r="BL648" s="4"/>
    </row>
    <row r="649" spans="1:64" x14ac:dyDescent="0.3">
      <c r="A649" s="266"/>
      <c r="B649" s="266"/>
      <c r="C649" s="266"/>
      <c r="D649" s="278"/>
      <c r="E649" s="286"/>
      <c r="F649" s="267"/>
      <c r="G649" s="288"/>
      <c r="H649" s="267"/>
      <c r="I649" s="267"/>
      <c r="J649" s="288"/>
      <c r="K649" s="267"/>
      <c r="L649" s="267"/>
      <c r="M649" s="288"/>
      <c r="N649" s="288"/>
      <c r="O649" s="267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  <c r="AS649" s="4"/>
      <c r="AT649" s="4"/>
      <c r="AU649" s="4"/>
      <c r="AV649" s="4"/>
      <c r="AW649" s="4"/>
      <c r="AX649" s="4"/>
      <c r="AY649" s="4"/>
      <c r="AZ649" s="4"/>
      <c r="BA649" s="4"/>
      <c r="BB649" s="4"/>
      <c r="BC649" s="4"/>
      <c r="BD649" s="4"/>
      <c r="BE649" s="4"/>
      <c r="BF649" s="4"/>
      <c r="BG649" s="4"/>
      <c r="BH649" s="4"/>
      <c r="BI649" s="4"/>
      <c r="BJ649" s="4"/>
      <c r="BK649" s="4"/>
      <c r="BL649" s="4"/>
    </row>
    <row r="650" spans="1:64" x14ac:dyDescent="0.3">
      <c r="A650" s="266"/>
      <c r="B650" s="266"/>
      <c r="C650" s="266"/>
      <c r="D650" s="278"/>
      <c r="E650" s="286"/>
      <c r="F650" s="267"/>
      <c r="G650" s="288"/>
      <c r="H650" s="267"/>
      <c r="I650" s="267"/>
      <c r="J650" s="288"/>
      <c r="K650" s="267"/>
      <c r="L650" s="267"/>
      <c r="M650" s="288"/>
      <c r="N650" s="288"/>
      <c r="O650" s="267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  <c r="AS650" s="4"/>
      <c r="AT650" s="4"/>
      <c r="AU650" s="4"/>
      <c r="AV650" s="4"/>
      <c r="AW650" s="4"/>
      <c r="AX650" s="4"/>
      <c r="AY650" s="4"/>
      <c r="AZ650" s="4"/>
      <c r="BA650" s="4"/>
      <c r="BB650" s="4"/>
      <c r="BC650" s="4"/>
      <c r="BD650" s="4"/>
      <c r="BE650" s="4"/>
      <c r="BF650" s="4"/>
      <c r="BG650" s="4"/>
      <c r="BH650" s="4"/>
      <c r="BI650" s="4"/>
      <c r="BJ650" s="4"/>
      <c r="BK650" s="4"/>
      <c r="BL650" s="4"/>
    </row>
    <row r="651" spans="1:64" x14ac:dyDescent="0.3">
      <c r="A651" s="266"/>
      <c r="B651" s="266"/>
      <c r="C651" s="266"/>
      <c r="D651" s="278"/>
      <c r="E651" s="286"/>
      <c r="F651" s="267"/>
      <c r="G651" s="288"/>
      <c r="H651" s="267"/>
      <c r="I651" s="267"/>
      <c r="J651" s="288"/>
      <c r="K651" s="267"/>
      <c r="L651" s="267"/>
      <c r="M651" s="288"/>
      <c r="N651" s="288"/>
      <c r="O651" s="267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  <c r="AS651" s="4"/>
      <c r="AT651" s="4"/>
      <c r="AU651" s="4"/>
      <c r="AV651" s="4"/>
      <c r="AW651" s="4"/>
      <c r="AX651" s="4"/>
      <c r="AY651" s="4"/>
      <c r="AZ651" s="4"/>
      <c r="BA651" s="4"/>
      <c r="BB651" s="4"/>
      <c r="BC651" s="4"/>
      <c r="BD651" s="4"/>
      <c r="BE651" s="4"/>
      <c r="BF651" s="4"/>
      <c r="BG651" s="4"/>
      <c r="BH651" s="4"/>
      <c r="BI651" s="4"/>
      <c r="BJ651" s="4"/>
      <c r="BK651" s="4"/>
      <c r="BL651" s="4"/>
    </row>
    <row r="652" spans="1:64" x14ac:dyDescent="0.3">
      <c r="A652" s="266"/>
      <c r="B652" s="266"/>
      <c r="C652" s="266"/>
      <c r="D652" s="278"/>
      <c r="E652" s="286"/>
      <c r="F652" s="267"/>
      <c r="G652" s="288"/>
      <c r="H652" s="267"/>
      <c r="I652" s="267"/>
      <c r="J652" s="288"/>
      <c r="K652" s="267"/>
      <c r="L652" s="267"/>
      <c r="M652" s="288"/>
      <c r="N652" s="288"/>
      <c r="O652" s="267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  <c r="AQ652" s="4"/>
      <c r="AR652" s="4"/>
      <c r="AS652" s="4"/>
      <c r="AT652" s="4"/>
      <c r="AU652" s="4"/>
      <c r="AV652" s="4"/>
      <c r="AW652" s="4"/>
      <c r="AX652" s="4"/>
      <c r="AY652" s="4"/>
      <c r="AZ652" s="4"/>
      <c r="BA652" s="4"/>
      <c r="BB652" s="4"/>
      <c r="BC652" s="4"/>
      <c r="BD652" s="4"/>
      <c r="BE652" s="4"/>
      <c r="BF652" s="4"/>
      <c r="BG652" s="4"/>
      <c r="BH652" s="4"/>
      <c r="BI652" s="4"/>
      <c r="BJ652" s="4"/>
      <c r="BK652" s="4"/>
      <c r="BL652" s="4"/>
    </row>
    <row r="653" spans="1:64" x14ac:dyDescent="0.3">
      <c r="A653" s="266"/>
      <c r="B653" s="266"/>
      <c r="C653" s="266"/>
      <c r="D653" s="278"/>
      <c r="E653" s="286"/>
      <c r="F653" s="267"/>
      <c r="G653" s="288"/>
      <c r="H653" s="267"/>
      <c r="I653" s="267"/>
      <c r="J653" s="288"/>
      <c r="K653" s="267"/>
      <c r="L653" s="267"/>
      <c r="M653" s="288"/>
      <c r="N653" s="288"/>
      <c r="O653" s="267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  <c r="AS653" s="4"/>
      <c r="AT653" s="4"/>
      <c r="AU653" s="4"/>
      <c r="AV653" s="4"/>
      <c r="AW653" s="4"/>
      <c r="AX653" s="4"/>
      <c r="AY653" s="4"/>
      <c r="AZ653" s="4"/>
      <c r="BA653" s="4"/>
      <c r="BB653" s="4"/>
      <c r="BC653" s="4"/>
      <c r="BD653" s="4"/>
      <c r="BE653" s="4"/>
      <c r="BF653" s="4"/>
      <c r="BG653" s="4"/>
      <c r="BH653" s="4"/>
      <c r="BI653" s="4"/>
      <c r="BJ653" s="4"/>
      <c r="BK653" s="4"/>
      <c r="BL653" s="4"/>
    </row>
    <row r="654" spans="1:64" x14ac:dyDescent="0.3">
      <c r="A654" s="266"/>
      <c r="B654" s="266"/>
      <c r="C654" s="266"/>
      <c r="D654" s="278"/>
      <c r="E654" s="286"/>
      <c r="F654" s="267"/>
      <c r="G654" s="288"/>
      <c r="H654" s="267"/>
      <c r="I654" s="267"/>
      <c r="J654" s="288"/>
      <c r="K654" s="267"/>
      <c r="L654" s="267"/>
      <c r="M654" s="288"/>
      <c r="N654" s="288"/>
      <c r="O654" s="267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  <c r="AS654" s="4"/>
      <c r="AT654" s="4"/>
      <c r="AU654" s="4"/>
      <c r="AV654" s="4"/>
      <c r="AW654" s="4"/>
      <c r="AX654" s="4"/>
      <c r="AY654" s="4"/>
      <c r="AZ654" s="4"/>
      <c r="BA654" s="4"/>
      <c r="BB654" s="4"/>
      <c r="BC654" s="4"/>
      <c r="BD654" s="4"/>
      <c r="BE654" s="4"/>
      <c r="BF654" s="4"/>
      <c r="BG654" s="4"/>
      <c r="BH654" s="4"/>
      <c r="BI654" s="4"/>
      <c r="BJ654" s="4"/>
      <c r="BK654" s="4"/>
      <c r="BL654" s="4"/>
    </row>
    <row r="655" spans="1:64" x14ac:dyDescent="0.3">
      <c r="A655" s="266"/>
      <c r="B655" s="266"/>
      <c r="C655" s="266"/>
      <c r="D655" s="278"/>
      <c r="E655" s="286"/>
      <c r="F655" s="267"/>
      <c r="G655" s="288"/>
      <c r="H655" s="267"/>
      <c r="I655" s="267"/>
      <c r="J655" s="288"/>
      <c r="K655" s="267"/>
      <c r="L655" s="267"/>
      <c r="M655" s="288"/>
      <c r="N655" s="288"/>
      <c r="O655" s="267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/>
      <c r="AS655" s="4"/>
      <c r="AT655" s="4"/>
      <c r="AU655" s="4"/>
      <c r="AV655" s="4"/>
      <c r="AW655" s="4"/>
      <c r="AX655" s="4"/>
      <c r="AY655" s="4"/>
      <c r="AZ655" s="4"/>
      <c r="BA655" s="4"/>
      <c r="BB655" s="4"/>
      <c r="BC655" s="4"/>
      <c r="BD655" s="4"/>
      <c r="BE655" s="4"/>
      <c r="BF655" s="4"/>
      <c r="BG655" s="4"/>
      <c r="BH655" s="4"/>
      <c r="BI655" s="4"/>
      <c r="BJ655" s="4"/>
      <c r="BK655" s="4"/>
      <c r="BL655" s="4"/>
    </row>
    <row r="656" spans="1:64" x14ac:dyDescent="0.3">
      <c r="A656" s="266"/>
      <c r="B656" s="266"/>
      <c r="C656" s="266"/>
      <c r="D656" s="278"/>
      <c r="E656" s="286"/>
      <c r="F656" s="267"/>
      <c r="G656" s="288"/>
      <c r="H656" s="267"/>
      <c r="I656" s="267"/>
      <c r="J656" s="288"/>
      <c r="K656" s="267"/>
      <c r="L656" s="267"/>
      <c r="M656" s="288"/>
      <c r="N656" s="288"/>
      <c r="O656" s="267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  <c r="AQ656" s="4"/>
      <c r="AR656" s="4"/>
      <c r="AS656" s="4"/>
      <c r="AT656" s="4"/>
      <c r="AU656" s="4"/>
      <c r="AV656" s="4"/>
      <c r="AW656" s="4"/>
      <c r="AX656" s="4"/>
      <c r="AY656" s="4"/>
      <c r="AZ656" s="4"/>
      <c r="BA656" s="4"/>
      <c r="BB656" s="4"/>
      <c r="BC656" s="4"/>
      <c r="BD656" s="4"/>
      <c r="BE656" s="4"/>
      <c r="BF656" s="4"/>
      <c r="BG656" s="4"/>
      <c r="BH656" s="4"/>
      <c r="BI656" s="4"/>
      <c r="BJ656" s="4"/>
      <c r="BK656" s="4"/>
      <c r="BL656" s="4"/>
    </row>
    <row r="657" spans="1:64" x14ac:dyDescent="0.3">
      <c r="A657" s="266"/>
      <c r="B657" s="266"/>
      <c r="C657" s="266"/>
      <c r="D657" s="278"/>
      <c r="E657" s="286"/>
      <c r="F657" s="267"/>
      <c r="G657" s="288"/>
      <c r="H657" s="267"/>
      <c r="I657" s="267"/>
      <c r="J657" s="288"/>
      <c r="K657" s="267"/>
      <c r="L657" s="267"/>
      <c r="M657" s="288"/>
      <c r="N657" s="288"/>
      <c r="O657" s="267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/>
      <c r="AS657" s="4"/>
      <c r="AT657" s="4"/>
      <c r="AU657" s="4"/>
      <c r="AV657" s="4"/>
      <c r="AW657" s="4"/>
      <c r="AX657" s="4"/>
      <c r="AY657" s="4"/>
      <c r="AZ657" s="4"/>
      <c r="BA657" s="4"/>
      <c r="BB657" s="4"/>
      <c r="BC657" s="4"/>
      <c r="BD657" s="4"/>
      <c r="BE657" s="4"/>
      <c r="BF657" s="4"/>
      <c r="BG657" s="4"/>
      <c r="BH657" s="4"/>
      <c r="BI657" s="4"/>
      <c r="BJ657" s="4"/>
      <c r="BK657" s="4"/>
      <c r="BL657" s="4"/>
    </row>
    <row r="658" spans="1:64" x14ac:dyDescent="0.3">
      <c r="A658" s="266"/>
      <c r="B658" s="266"/>
      <c r="C658" s="266"/>
      <c r="D658" s="278"/>
      <c r="E658" s="286"/>
      <c r="F658" s="267"/>
      <c r="G658" s="288"/>
      <c r="H658" s="267"/>
      <c r="I658" s="267"/>
      <c r="J658" s="288"/>
      <c r="K658" s="267"/>
      <c r="L658" s="267"/>
      <c r="M658" s="288"/>
      <c r="N658" s="288"/>
      <c r="O658" s="267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/>
      <c r="AS658" s="4"/>
      <c r="AT658" s="4"/>
      <c r="AU658" s="4"/>
      <c r="AV658" s="4"/>
      <c r="AW658" s="4"/>
      <c r="AX658" s="4"/>
      <c r="AY658" s="4"/>
      <c r="AZ658" s="4"/>
      <c r="BA658" s="4"/>
      <c r="BB658" s="4"/>
      <c r="BC658" s="4"/>
      <c r="BD658" s="4"/>
      <c r="BE658" s="4"/>
      <c r="BF658" s="4"/>
      <c r="BG658" s="4"/>
      <c r="BH658" s="4"/>
      <c r="BI658" s="4"/>
      <c r="BJ658" s="4"/>
      <c r="BK658" s="4"/>
      <c r="BL658" s="4"/>
    </row>
    <row r="659" spans="1:64" x14ac:dyDescent="0.3">
      <c r="A659" s="266"/>
      <c r="B659" s="266"/>
      <c r="C659" s="266"/>
      <c r="D659" s="278"/>
      <c r="E659" s="286"/>
      <c r="F659" s="267"/>
      <c r="G659" s="288"/>
      <c r="H659" s="267"/>
      <c r="I659" s="267"/>
      <c r="J659" s="288"/>
      <c r="K659" s="267"/>
      <c r="L659" s="267"/>
      <c r="M659" s="288"/>
      <c r="N659" s="288"/>
      <c r="O659" s="267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  <c r="AS659" s="4"/>
      <c r="AT659" s="4"/>
      <c r="AU659" s="4"/>
      <c r="AV659" s="4"/>
      <c r="AW659" s="4"/>
      <c r="AX659" s="4"/>
      <c r="AY659" s="4"/>
      <c r="AZ659" s="4"/>
      <c r="BA659" s="4"/>
      <c r="BB659" s="4"/>
      <c r="BC659" s="4"/>
      <c r="BD659" s="4"/>
      <c r="BE659" s="4"/>
      <c r="BF659" s="4"/>
      <c r="BG659" s="4"/>
      <c r="BH659" s="4"/>
      <c r="BI659" s="4"/>
      <c r="BJ659" s="4"/>
      <c r="BK659" s="4"/>
      <c r="BL659" s="4"/>
    </row>
    <row r="660" spans="1:64" x14ac:dyDescent="0.3">
      <c r="A660" s="266"/>
      <c r="B660" s="266"/>
      <c r="C660" s="266"/>
      <c r="D660" s="278"/>
      <c r="E660" s="286"/>
      <c r="F660" s="267"/>
      <c r="G660" s="288"/>
      <c r="H660" s="267"/>
      <c r="I660" s="267"/>
      <c r="J660" s="288"/>
      <c r="K660" s="267"/>
      <c r="L660" s="267"/>
      <c r="M660" s="288"/>
      <c r="N660" s="288"/>
      <c r="O660" s="267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/>
      <c r="AS660" s="4"/>
      <c r="AT660" s="4"/>
      <c r="AU660" s="4"/>
      <c r="AV660" s="4"/>
      <c r="AW660" s="4"/>
      <c r="AX660" s="4"/>
      <c r="AY660" s="4"/>
      <c r="AZ660" s="4"/>
      <c r="BA660" s="4"/>
      <c r="BB660" s="4"/>
      <c r="BC660" s="4"/>
      <c r="BD660" s="4"/>
      <c r="BE660" s="4"/>
      <c r="BF660" s="4"/>
      <c r="BG660" s="4"/>
      <c r="BH660" s="4"/>
      <c r="BI660" s="4"/>
      <c r="BJ660" s="4"/>
      <c r="BK660" s="4"/>
      <c r="BL660" s="4"/>
    </row>
    <row r="661" spans="1:64" x14ac:dyDescent="0.3">
      <c r="A661" s="266"/>
      <c r="B661" s="266"/>
      <c r="C661" s="266"/>
      <c r="D661" s="278"/>
      <c r="E661" s="286"/>
      <c r="F661" s="267"/>
      <c r="G661" s="288"/>
      <c r="H661" s="267"/>
      <c r="I661" s="267"/>
      <c r="J661" s="288"/>
      <c r="K661" s="267"/>
      <c r="L661" s="267"/>
      <c r="M661" s="288"/>
      <c r="N661" s="288"/>
      <c r="O661" s="267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/>
      <c r="AS661" s="4"/>
      <c r="AT661" s="4"/>
      <c r="AU661" s="4"/>
      <c r="AV661" s="4"/>
      <c r="AW661" s="4"/>
      <c r="AX661" s="4"/>
      <c r="AY661" s="4"/>
      <c r="AZ661" s="4"/>
      <c r="BA661" s="4"/>
      <c r="BB661" s="4"/>
      <c r="BC661" s="4"/>
      <c r="BD661" s="4"/>
      <c r="BE661" s="4"/>
      <c r="BF661" s="4"/>
      <c r="BG661" s="4"/>
      <c r="BH661" s="4"/>
      <c r="BI661" s="4"/>
      <c r="BJ661" s="4"/>
      <c r="BK661" s="4"/>
      <c r="BL661" s="4"/>
    </row>
    <row r="662" spans="1:64" x14ac:dyDescent="0.3">
      <c r="A662" s="266"/>
      <c r="B662" s="266"/>
      <c r="C662" s="266"/>
      <c r="D662" s="278"/>
      <c r="E662" s="286"/>
      <c r="F662" s="267"/>
      <c r="G662" s="288"/>
      <c r="H662" s="267"/>
      <c r="I662" s="267"/>
      <c r="J662" s="288"/>
      <c r="K662" s="267"/>
      <c r="L662" s="267"/>
      <c r="M662" s="288"/>
      <c r="N662" s="288"/>
      <c r="O662" s="267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  <c r="AR662" s="4"/>
      <c r="AS662" s="4"/>
      <c r="AT662" s="4"/>
      <c r="AU662" s="4"/>
      <c r="AV662" s="4"/>
      <c r="AW662" s="4"/>
      <c r="AX662" s="4"/>
      <c r="AY662" s="4"/>
      <c r="AZ662" s="4"/>
      <c r="BA662" s="4"/>
      <c r="BB662" s="4"/>
      <c r="BC662" s="4"/>
      <c r="BD662" s="4"/>
      <c r="BE662" s="4"/>
      <c r="BF662" s="4"/>
      <c r="BG662" s="4"/>
      <c r="BH662" s="4"/>
      <c r="BI662" s="4"/>
      <c r="BJ662" s="4"/>
      <c r="BK662" s="4"/>
      <c r="BL662" s="4"/>
    </row>
    <row r="663" spans="1:64" x14ac:dyDescent="0.3">
      <c r="A663" s="266"/>
      <c r="B663" s="266"/>
      <c r="C663" s="266"/>
      <c r="D663" s="278"/>
      <c r="E663" s="286"/>
      <c r="F663" s="267"/>
      <c r="G663" s="288"/>
      <c r="H663" s="267"/>
      <c r="I663" s="267"/>
      <c r="J663" s="288"/>
      <c r="K663" s="267"/>
      <c r="L663" s="267"/>
      <c r="M663" s="288"/>
      <c r="N663" s="288"/>
      <c r="O663" s="267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  <c r="AS663" s="4"/>
      <c r="AT663" s="4"/>
      <c r="AU663" s="4"/>
      <c r="AV663" s="4"/>
      <c r="AW663" s="4"/>
      <c r="AX663" s="4"/>
      <c r="AY663" s="4"/>
      <c r="AZ663" s="4"/>
      <c r="BA663" s="4"/>
      <c r="BB663" s="4"/>
      <c r="BC663" s="4"/>
      <c r="BD663" s="4"/>
      <c r="BE663" s="4"/>
      <c r="BF663" s="4"/>
      <c r="BG663" s="4"/>
      <c r="BH663" s="4"/>
      <c r="BI663" s="4"/>
      <c r="BJ663" s="4"/>
      <c r="BK663" s="4"/>
      <c r="BL663" s="4"/>
    </row>
    <row r="664" spans="1:64" x14ac:dyDescent="0.3">
      <c r="A664" s="266"/>
      <c r="B664" s="266"/>
      <c r="C664" s="266"/>
      <c r="D664" s="278"/>
      <c r="E664" s="286"/>
      <c r="F664" s="267"/>
      <c r="G664" s="288"/>
      <c r="H664" s="267"/>
      <c r="I664" s="267"/>
      <c r="J664" s="288"/>
      <c r="K664" s="267"/>
      <c r="L664" s="267"/>
      <c r="M664" s="288"/>
      <c r="N664" s="288"/>
      <c r="O664" s="267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  <c r="AR664" s="4"/>
      <c r="AS664" s="4"/>
      <c r="AT664" s="4"/>
      <c r="AU664" s="4"/>
      <c r="AV664" s="4"/>
      <c r="AW664" s="4"/>
      <c r="AX664" s="4"/>
      <c r="AY664" s="4"/>
      <c r="AZ664" s="4"/>
      <c r="BA664" s="4"/>
      <c r="BB664" s="4"/>
      <c r="BC664" s="4"/>
      <c r="BD664" s="4"/>
      <c r="BE664" s="4"/>
      <c r="BF664" s="4"/>
      <c r="BG664" s="4"/>
      <c r="BH664" s="4"/>
      <c r="BI664" s="4"/>
      <c r="BJ664" s="4"/>
      <c r="BK664" s="4"/>
      <c r="BL664" s="4"/>
    </row>
    <row r="665" spans="1:64" x14ac:dyDescent="0.3">
      <c r="A665" s="266"/>
      <c r="B665" s="266"/>
      <c r="C665" s="266"/>
      <c r="D665" s="278"/>
      <c r="E665" s="286"/>
      <c r="F665" s="267"/>
      <c r="G665" s="288"/>
      <c r="H665" s="267"/>
      <c r="I665" s="267"/>
      <c r="J665" s="288"/>
      <c r="K665" s="267"/>
      <c r="L665" s="267"/>
      <c r="M665" s="288"/>
      <c r="N665" s="288"/>
      <c r="O665" s="267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  <c r="AS665" s="4"/>
      <c r="AT665" s="4"/>
      <c r="AU665" s="4"/>
      <c r="AV665" s="4"/>
      <c r="AW665" s="4"/>
      <c r="AX665" s="4"/>
      <c r="AY665" s="4"/>
      <c r="AZ665" s="4"/>
      <c r="BA665" s="4"/>
      <c r="BB665" s="4"/>
      <c r="BC665" s="4"/>
      <c r="BD665" s="4"/>
      <c r="BE665" s="4"/>
      <c r="BF665" s="4"/>
      <c r="BG665" s="4"/>
      <c r="BH665" s="4"/>
      <c r="BI665" s="4"/>
      <c r="BJ665" s="4"/>
      <c r="BK665" s="4"/>
      <c r="BL665" s="4"/>
    </row>
    <row r="666" spans="1:64" x14ac:dyDescent="0.3">
      <c r="A666" s="266"/>
      <c r="B666" s="266"/>
      <c r="C666" s="266"/>
      <c r="D666" s="278"/>
      <c r="E666" s="286"/>
      <c r="F666" s="267"/>
      <c r="G666" s="288"/>
      <c r="H666" s="267"/>
      <c r="I666" s="267"/>
      <c r="J666" s="288"/>
      <c r="K666" s="267"/>
      <c r="L666" s="267"/>
      <c r="M666" s="288"/>
      <c r="N666" s="288"/>
      <c r="O666" s="267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  <c r="AS666" s="4"/>
      <c r="AT666" s="4"/>
      <c r="AU666" s="4"/>
      <c r="AV666" s="4"/>
      <c r="AW666" s="4"/>
      <c r="AX666" s="4"/>
      <c r="AY666" s="4"/>
      <c r="AZ666" s="4"/>
      <c r="BA666" s="4"/>
      <c r="BB666" s="4"/>
      <c r="BC666" s="4"/>
      <c r="BD666" s="4"/>
      <c r="BE666" s="4"/>
      <c r="BF666" s="4"/>
      <c r="BG666" s="4"/>
      <c r="BH666" s="4"/>
      <c r="BI666" s="4"/>
      <c r="BJ666" s="4"/>
      <c r="BK666" s="4"/>
      <c r="BL666" s="4"/>
    </row>
    <row r="667" spans="1:64" x14ac:dyDescent="0.3">
      <c r="A667" s="266"/>
      <c r="B667" s="266"/>
      <c r="C667" s="266"/>
      <c r="D667" s="278"/>
      <c r="E667" s="286"/>
      <c r="F667" s="267"/>
      <c r="G667" s="288"/>
      <c r="H667" s="267"/>
      <c r="I667" s="267"/>
      <c r="J667" s="288"/>
      <c r="K667" s="267"/>
      <c r="L667" s="267"/>
      <c r="M667" s="288"/>
      <c r="N667" s="288"/>
      <c r="O667" s="267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/>
      <c r="AT667" s="4"/>
      <c r="AU667" s="4"/>
      <c r="AV667" s="4"/>
      <c r="AW667" s="4"/>
      <c r="AX667" s="4"/>
      <c r="AY667" s="4"/>
      <c r="AZ667" s="4"/>
      <c r="BA667" s="4"/>
      <c r="BB667" s="4"/>
      <c r="BC667" s="4"/>
      <c r="BD667" s="4"/>
      <c r="BE667" s="4"/>
      <c r="BF667" s="4"/>
      <c r="BG667" s="4"/>
      <c r="BH667" s="4"/>
      <c r="BI667" s="4"/>
      <c r="BJ667" s="4"/>
      <c r="BK667" s="4"/>
      <c r="BL667" s="4"/>
    </row>
    <row r="668" spans="1:64" x14ac:dyDescent="0.3">
      <c r="A668" s="266"/>
      <c r="B668" s="266"/>
      <c r="C668" s="266"/>
      <c r="D668" s="278"/>
      <c r="E668" s="286"/>
      <c r="F668" s="267"/>
      <c r="G668" s="288"/>
      <c r="H668" s="267"/>
      <c r="I668" s="267"/>
      <c r="J668" s="288"/>
      <c r="K668" s="267"/>
      <c r="L668" s="267"/>
      <c r="M668" s="288"/>
      <c r="N668" s="288"/>
      <c r="O668" s="267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  <c r="AS668" s="4"/>
      <c r="AT668" s="4"/>
      <c r="AU668" s="4"/>
      <c r="AV668" s="4"/>
      <c r="AW668" s="4"/>
      <c r="AX668" s="4"/>
      <c r="AY668" s="4"/>
      <c r="AZ668" s="4"/>
      <c r="BA668" s="4"/>
      <c r="BB668" s="4"/>
      <c r="BC668" s="4"/>
      <c r="BD668" s="4"/>
      <c r="BE668" s="4"/>
      <c r="BF668" s="4"/>
      <c r="BG668" s="4"/>
      <c r="BH668" s="4"/>
      <c r="BI668" s="4"/>
      <c r="BJ668" s="4"/>
      <c r="BK668" s="4"/>
      <c r="BL668" s="4"/>
    </row>
    <row r="669" spans="1:64" x14ac:dyDescent="0.3">
      <c r="A669" s="266"/>
      <c r="B669" s="266"/>
      <c r="C669" s="266"/>
      <c r="D669" s="278"/>
      <c r="E669" s="286"/>
      <c r="F669" s="267"/>
      <c r="G669" s="288"/>
      <c r="H669" s="267"/>
      <c r="I669" s="267"/>
      <c r="J669" s="288"/>
      <c r="K669" s="267"/>
      <c r="L669" s="267"/>
      <c r="M669" s="288"/>
      <c r="N669" s="288"/>
      <c r="O669" s="267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/>
      <c r="AT669" s="4"/>
      <c r="AU669" s="4"/>
      <c r="AV669" s="4"/>
      <c r="AW669" s="4"/>
      <c r="AX669" s="4"/>
      <c r="AY669" s="4"/>
      <c r="AZ669" s="4"/>
      <c r="BA669" s="4"/>
      <c r="BB669" s="4"/>
      <c r="BC669" s="4"/>
      <c r="BD669" s="4"/>
      <c r="BE669" s="4"/>
      <c r="BF669" s="4"/>
      <c r="BG669" s="4"/>
      <c r="BH669" s="4"/>
      <c r="BI669" s="4"/>
      <c r="BJ669" s="4"/>
      <c r="BK669" s="4"/>
      <c r="BL669" s="4"/>
    </row>
    <row r="670" spans="1:64" x14ac:dyDescent="0.3">
      <c r="A670" s="266"/>
      <c r="B670" s="266"/>
      <c r="C670" s="266"/>
      <c r="D670" s="278"/>
      <c r="E670" s="286"/>
      <c r="F670" s="267"/>
      <c r="G670" s="288"/>
      <c r="H670" s="267"/>
      <c r="I670" s="267"/>
      <c r="J670" s="288"/>
      <c r="K670" s="267"/>
      <c r="L670" s="267"/>
      <c r="M670" s="288"/>
      <c r="N670" s="288"/>
      <c r="O670" s="267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  <c r="AQ670" s="4"/>
      <c r="AR670" s="4"/>
      <c r="AS670" s="4"/>
      <c r="AT670" s="4"/>
      <c r="AU670" s="4"/>
      <c r="AV670" s="4"/>
      <c r="AW670" s="4"/>
      <c r="AX670" s="4"/>
      <c r="AY670" s="4"/>
      <c r="AZ670" s="4"/>
      <c r="BA670" s="4"/>
      <c r="BB670" s="4"/>
      <c r="BC670" s="4"/>
      <c r="BD670" s="4"/>
      <c r="BE670" s="4"/>
      <c r="BF670" s="4"/>
      <c r="BG670" s="4"/>
      <c r="BH670" s="4"/>
      <c r="BI670" s="4"/>
      <c r="BJ670" s="4"/>
      <c r="BK670" s="4"/>
      <c r="BL670" s="4"/>
    </row>
    <row r="671" spans="1:64" x14ac:dyDescent="0.3">
      <c r="A671" s="266"/>
      <c r="B671" s="266"/>
      <c r="C671" s="266"/>
      <c r="D671" s="278"/>
      <c r="E671" s="286"/>
      <c r="F671" s="267"/>
      <c r="G671" s="288"/>
      <c r="H671" s="267"/>
      <c r="I671" s="267"/>
      <c r="J671" s="288"/>
      <c r="K671" s="267"/>
      <c r="L671" s="267"/>
      <c r="M671" s="288"/>
      <c r="N671" s="288"/>
      <c r="O671" s="267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  <c r="AT671" s="4"/>
      <c r="AU671" s="4"/>
      <c r="AV671" s="4"/>
      <c r="AW671" s="4"/>
      <c r="AX671" s="4"/>
      <c r="AY671" s="4"/>
      <c r="AZ671" s="4"/>
      <c r="BA671" s="4"/>
      <c r="BB671" s="4"/>
      <c r="BC671" s="4"/>
      <c r="BD671" s="4"/>
      <c r="BE671" s="4"/>
      <c r="BF671" s="4"/>
      <c r="BG671" s="4"/>
      <c r="BH671" s="4"/>
      <c r="BI671" s="4"/>
      <c r="BJ671" s="4"/>
      <c r="BK671" s="4"/>
      <c r="BL671" s="4"/>
    </row>
    <row r="672" spans="1:64" x14ac:dyDescent="0.3">
      <c r="A672" s="266"/>
      <c r="B672" s="266"/>
      <c r="C672" s="266"/>
      <c r="D672" s="278"/>
      <c r="E672" s="286"/>
      <c r="F672" s="267"/>
      <c r="G672" s="288"/>
      <c r="H672" s="267"/>
      <c r="I672" s="267"/>
      <c r="J672" s="288"/>
      <c r="K672" s="267"/>
      <c r="L672" s="267"/>
      <c r="M672" s="288"/>
      <c r="N672" s="288"/>
      <c r="O672" s="267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  <c r="AT672" s="4"/>
      <c r="AU672" s="4"/>
      <c r="AV672" s="4"/>
      <c r="AW672" s="4"/>
      <c r="AX672" s="4"/>
      <c r="AY672" s="4"/>
      <c r="AZ672" s="4"/>
      <c r="BA672" s="4"/>
      <c r="BB672" s="4"/>
      <c r="BC672" s="4"/>
      <c r="BD672" s="4"/>
      <c r="BE672" s="4"/>
      <c r="BF672" s="4"/>
      <c r="BG672" s="4"/>
      <c r="BH672" s="4"/>
      <c r="BI672" s="4"/>
      <c r="BJ672" s="4"/>
      <c r="BK672" s="4"/>
      <c r="BL672" s="4"/>
    </row>
    <row r="673" spans="1:64" x14ac:dyDescent="0.3">
      <c r="A673" s="266"/>
      <c r="B673" s="266"/>
      <c r="C673" s="266"/>
      <c r="D673" s="278"/>
      <c r="E673" s="286"/>
      <c r="F673" s="267"/>
      <c r="G673" s="288"/>
      <c r="H673" s="267"/>
      <c r="I673" s="267"/>
      <c r="J673" s="288"/>
      <c r="K673" s="267"/>
      <c r="L673" s="267"/>
      <c r="M673" s="288"/>
      <c r="N673" s="288"/>
      <c r="O673" s="267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4"/>
      <c r="AU673" s="4"/>
      <c r="AV673" s="4"/>
      <c r="AW673" s="4"/>
      <c r="AX673" s="4"/>
      <c r="AY673" s="4"/>
      <c r="AZ673" s="4"/>
      <c r="BA673" s="4"/>
      <c r="BB673" s="4"/>
      <c r="BC673" s="4"/>
      <c r="BD673" s="4"/>
      <c r="BE673" s="4"/>
      <c r="BF673" s="4"/>
      <c r="BG673" s="4"/>
      <c r="BH673" s="4"/>
      <c r="BI673" s="4"/>
      <c r="BJ673" s="4"/>
      <c r="BK673" s="4"/>
      <c r="BL673" s="4"/>
    </row>
    <row r="674" spans="1:64" x14ac:dyDescent="0.3">
      <c r="A674" s="266"/>
      <c r="B674" s="266"/>
      <c r="C674" s="266"/>
      <c r="D674" s="278"/>
      <c r="E674" s="286"/>
      <c r="F674" s="267"/>
      <c r="G674" s="288"/>
      <c r="H674" s="267"/>
      <c r="I674" s="267"/>
      <c r="J674" s="288"/>
      <c r="K674" s="267"/>
      <c r="L674" s="267"/>
      <c r="M674" s="288"/>
      <c r="N674" s="288"/>
      <c r="O674" s="267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  <c r="AQ674" s="4"/>
      <c r="AR674" s="4"/>
      <c r="AS674" s="4"/>
      <c r="AT674" s="4"/>
      <c r="AU674" s="4"/>
      <c r="AV674" s="4"/>
      <c r="AW674" s="4"/>
      <c r="AX674" s="4"/>
      <c r="AY674" s="4"/>
      <c r="AZ674" s="4"/>
      <c r="BA674" s="4"/>
      <c r="BB674" s="4"/>
      <c r="BC674" s="4"/>
      <c r="BD674" s="4"/>
      <c r="BE674" s="4"/>
      <c r="BF674" s="4"/>
      <c r="BG674" s="4"/>
      <c r="BH674" s="4"/>
      <c r="BI674" s="4"/>
      <c r="BJ674" s="4"/>
      <c r="BK674" s="4"/>
      <c r="BL674" s="4"/>
    </row>
    <row r="675" spans="1:64" x14ac:dyDescent="0.3">
      <c r="A675" s="266"/>
      <c r="B675" s="266"/>
      <c r="C675" s="266"/>
      <c r="D675" s="278"/>
      <c r="E675" s="286"/>
      <c r="F675" s="267"/>
      <c r="G675" s="288"/>
      <c r="H675" s="267"/>
      <c r="I675" s="267"/>
      <c r="J675" s="288"/>
      <c r="K675" s="267"/>
      <c r="L675" s="267"/>
      <c r="M675" s="288"/>
      <c r="N675" s="288"/>
      <c r="O675" s="267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  <c r="AS675" s="4"/>
      <c r="AT675" s="4"/>
      <c r="AU675" s="4"/>
      <c r="AV675" s="4"/>
      <c r="AW675" s="4"/>
      <c r="AX675" s="4"/>
      <c r="AY675" s="4"/>
      <c r="AZ675" s="4"/>
      <c r="BA675" s="4"/>
      <c r="BB675" s="4"/>
      <c r="BC675" s="4"/>
      <c r="BD675" s="4"/>
      <c r="BE675" s="4"/>
      <c r="BF675" s="4"/>
      <c r="BG675" s="4"/>
      <c r="BH675" s="4"/>
      <c r="BI675" s="4"/>
      <c r="BJ675" s="4"/>
      <c r="BK675" s="4"/>
      <c r="BL675" s="4"/>
    </row>
    <row r="676" spans="1:64" x14ac:dyDescent="0.3">
      <c r="A676" s="266"/>
      <c r="B676" s="266"/>
      <c r="C676" s="266"/>
      <c r="D676" s="278"/>
      <c r="E676" s="286"/>
      <c r="F676" s="267"/>
      <c r="G676" s="288"/>
      <c r="H676" s="267"/>
      <c r="I676" s="267"/>
      <c r="J676" s="288"/>
      <c r="K676" s="267"/>
      <c r="L676" s="267"/>
      <c r="M676" s="288"/>
      <c r="N676" s="288"/>
      <c r="O676" s="267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4"/>
      <c r="AU676" s="4"/>
      <c r="AV676" s="4"/>
      <c r="AW676" s="4"/>
      <c r="AX676" s="4"/>
      <c r="AY676" s="4"/>
      <c r="AZ676" s="4"/>
      <c r="BA676" s="4"/>
      <c r="BB676" s="4"/>
      <c r="BC676" s="4"/>
      <c r="BD676" s="4"/>
      <c r="BE676" s="4"/>
      <c r="BF676" s="4"/>
      <c r="BG676" s="4"/>
      <c r="BH676" s="4"/>
      <c r="BI676" s="4"/>
      <c r="BJ676" s="4"/>
      <c r="BK676" s="4"/>
      <c r="BL676" s="4"/>
    </row>
    <row r="677" spans="1:64" x14ac:dyDescent="0.3">
      <c r="A677" s="266"/>
      <c r="B677" s="266"/>
      <c r="C677" s="266"/>
      <c r="D677" s="278"/>
      <c r="E677" s="286"/>
      <c r="F677" s="267"/>
      <c r="G677" s="288"/>
      <c r="H677" s="267"/>
      <c r="I677" s="267"/>
      <c r="J677" s="288"/>
      <c r="K677" s="267"/>
      <c r="L677" s="267"/>
      <c r="M677" s="288"/>
      <c r="N677" s="288"/>
      <c r="O677" s="267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  <c r="AQ677" s="4"/>
      <c r="AR677" s="4"/>
      <c r="AS677" s="4"/>
      <c r="AT677" s="4"/>
      <c r="AU677" s="4"/>
      <c r="AV677" s="4"/>
      <c r="AW677" s="4"/>
      <c r="AX677" s="4"/>
      <c r="AY677" s="4"/>
      <c r="AZ677" s="4"/>
      <c r="BA677" s="4"/>
      <c r="BB677" s="4"/>
      <c r="BC677" s="4"/>
      <c r="BD677" s="4"/>
      <c r="BE677" s="4"/>
      <c r="BF677" s="4"/>
      <c r="BG677" s="4"/>
      <c r="BH677" s="4"/>
      <c r="BI677" s="4"/>
      <c r="BJ677" s="4"/>
      <c r="BK677" s="4"/>
      <c r="BL677" s="4"/>
    </row>
    <row r="678" spans="1:64" x14ac:dyDescent="0.3">
      <c r="A678" s="266"/>
      <c r="B678" s="266"/>
      <c r="C678" s="266"/>
      <c r="D678" s="278"/>
      <c r="E678" s="286"/>
      <c r="F678" s="267"/>
      <c r="G678" s="288"/>
      <c r="H678" s="267"/>
      <c r="I678" s="267"/>
      <c r="J678" s="288"/>
      <c r="K678" s="267"/>
      <c r="L678" s="267"/>
      <c r="M678" s="288"/>
      <c r="N678" s="288"/>
      <c r="O678" s="267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  <c r="AS678" s="4"/>
      <c r="AT678" s="4"/>
      <c r="AU678" s="4"/>
      <c r="AV678" s="4"/>
      <c r="AW678" s="4"/>
      <c r="AX678" s="4"/>
      <c r="AY678" s="4"/>
      <c r="AZ678" s="4"/>
      <c r="BA678" s="4"/>
      <c r="BB678" s="4"/>
      <c r="BC678" s="4"/>
      <c r="BD678" s="4"/>
      <c r="BE678" s="4"/>
      <c r="BF678" s="4"/>
      <c r="BG678" s="4"/>
      <c r="BH678" s="4"/>
      <c r="BI678" s="4"/>
      <c r="BJ678" s="4"/>
      <c r="BK678" s="4"/>
      <c r="BL678" s="4"/>
    </row>
    <row r="679" spans="1:64" x14ac:dyDescent="0.3">
      <c r="A679" s="266"/>
      <c r="B679" s="266"/>
      <c r="C679" s="266"/>
      <c r="D679" s="278"/>
      <c r="E679" s="286"/>
      <c r="F679" s="267"/>
      <c r="G679" s="288"/>
      <c r="H679" s="267"/>
      <c r="I679" s="267"/>
      <c r="J679" s="288"/>
      <c r="K679" s="267"/>
      <c r="L679" s="267"/>
      <c r="M679" s="288"/>
      <c r="N679" s="288"/>
      <c r="O679" s="267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  <c r="AS679" s="4"/>
      <c r="AT679" s="4"/>
      <c r="AU679" s="4"/>
      <c r="AV679" s="4"/>
      <c r="AW679" s="4"/>
      <c r="AX679" s="4"/>
      <c r="AY679" s="4"/>
      <c r="AZ679" s="4"/>
      <c r="BA679" s="4"/>
      <c r="BB679" s="4"/>
      <c r="BC679" s="4"/>
      <c r="BD679" s="4"/>
      <c r="BE679" s="4"/>
      <c r="BF679" s="4"/>
      <c r="BG679" s="4"/>
      <c r="BH679" s="4"/>
      <c r="BI679" s="4"/>
      <c r="BJ679" s="4"/>
      <c r="BK679" s="4"/>
      <c r="BL679" s="4"/>
    </row>
    <row r="680" spans="1:64" x14ac:dyDescent="0.3">
      <c r="A680" s="266"/>
      <c r="B680" s="266"/>
      <c r="C680" s="266"/>
      <c r="D680" s="278"/>
      <c r="E680" s="286"/>
      <c r="F680" s="267"/>
      <c r="G680" s="288"/>
      <c r="H680" s="267"/>
      <c r="I680" s="267"/>
      <c r="J680" s="288"/>
      <c r="K680" s="267"/>
      <c r="L680" s="267"/>
      <c r="M680" s="288"/>
      <c r="N680" s="288"/>
      <c r="O680" s="267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  <c r="AQ680" s="4"/>
      <c r="AR680" s="4"/>
      <c r="AS680" s="4"/>
      <c r="AT680" s="4"/>
      <c r="AU680" s="4"/>
      <c r="AV680" s="4"/>
      <c r="AW680" s="4"/>
      <c r="AX680" s="4"/>
      <c r="AY680" s="4"/>
      <c r="AZ680" s="4"/>
      <c r="BA680" s="4"/>
      <c r="BB680" s="4"/>
      <c r="BC680" s="4"/>
      <c r="BD680" s="4"/>
      <c r="BE680" s="4"/>
      <c r="BF680" s="4"/>
      <c r="BG680" s="4"/>
      <c r="BH680" s="4"/>
      <c r="BI680" s="4"/>
      <c r="BJ680" s="4"/>
      <c r="BK680" s="4"/>
      <c r="BL680" s="4"/>
    </row>
    <row r="681" spans="1:64" x14ac:dyDescent="0.3">
      <c r="A681" s="266"/>
      <c r="B681" s="266"/>
      <c r="C681" s="266"/>
      <c r="D681" s="278"/>
      <c r="E681" s="286"/>
      <c r="F681" s="267"/>
      <c r="G681" s="288"/>
      <c r="H681" s="267"/>
      <c r="I681" s="267"/>
      <c r="J681" s="288"/>
      <c r="K681" s="267"/>
      <c r="L681" s="267"/>
      <c r="M681" s="288"/>
      <c r="N681" s="288"/>
      <c r="O681" s="267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  <c r="AS681" s="4"/>
      <c r="AT681" s="4"/>
      <c r="AU681" s="4"/>
      <c r="AV681" s="4"/>
      <c r="AW681" s="4"/>
      <c r="AX681" s="4"/>
      <c r="AY681" s="4"/>
      <c r="AZ681" s="4"/>
      <c r="BA681" s="4"/>
      <c r="BB681" s="4"/>
      <c r="BC681" s="4"/>
      <c r="BD681" s="4"/>
      <c r="BE681" s="4"/>
      <c r="BF681" s="4"/>
      <c r="BG681" s="4"/>
      <c r="BH681" s="4"/>
      <c r="BI681" s="4"/>
      <c r="BJ681" s="4"/>
      <c r="BK681" s="4"/>
      <c r="BL681" s="4"/>
    </row>
    <row r="682" spans="1:64" x14ac:dyDescent="0.3">
      <c r="A682" s="266"/>
      <c r="B682" s="266"/>
      <c r="C682" s="266"/>
      <c r="D682" s="278"/>
      <c r="E682" s="286"/>
      <c r="F682" s="267"/>
      <c r="G682" s="288"/>
      <c r="H682" s="267"/>
      <c r="I682" s="267"/>
      <c r="J682" s="288"/>
      <c r="K682" s="267"/>
      <c r="L682" s="267"/>
      <c r="M682" s="288"/>
      <c r="N682" s="288"/>
      <c r="O682" s="267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  <c r="AT682" s="4"/>
      <c r="AU682" s="4"/>
      <c r="AV682" s="4"/>
      <c r="AW682" s="4"/>
      <c r="AX682" s="4"/>
      <c r="AY682" s="4"/>
      <c r="AZ682" s="4"/>
      <c r="BA682" s="4"/>
      <c r="BB682" s="4"/>
      <c r="BC682" s="4"/>
      <c r="BD682" s="4"/>
      <c r="BE682" s="4"/>
      <c r="BF682" s="4"/>
      <c r="BG682" s="4"/>
      <c r="BH682" s="4"/>
      <c r="BI682" s="4"/>
      <c r="BJ682" s="4"/>
      <c r="BK682" s="4"/>
      <c r="BL682" s="4"/>
    </row>
    <row r="683" spans="1:64" x14ac:dyDescent="0.3">
      <c r="A683" s="266"/>
      <c r="B683" s="266"/>
      <c r="C683" s="266"/>
      <c r="D683" s="278"/>
      <c r="E683" s="286"/>
      <c r="F683" s="267"/>
      <c r="G683" s="288"/>
      <c r="H683" s="267"/>
      <c r="I683" s="267"/>
      <c r="J683" s="288"/>
      <c r="K683" s="267"/>
      <c r="L683" s="267"/>
      <c r="M683" s="288"/>
      <c r="N683" s="288"/>
      <c r="O683" s="267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/>
      <c r="AT683" s="4"/>
      <c r="AU683" s="4"/>
      <c r="AV683" s="4"/>
      <c r="AW683" s="4"/>
      <c r="AX683" s="4"/>
      <c r="AY683" s="4"/>
      <c r="AZ683" s="4"/>
      <c r="BA683" s="4"/>
      <c r="BB683" s="4"/>
      <c r="BC683" s="4"/>
      <c r="BD683" s="4"/>
      <c r="BE683" s="4"/>
      <c r="BF683" s="4"/>
      <c r="BG683" s="4"/>
      <c r="BH683" s="4"/>
      <c r="BI683" s="4"/>
      <c r="BJ683" s="4"/>
      <c r="BK683" s="4"/>
      <c r="BL683" s="4"/>
    </row>
    <row r="684" spans="1:64" x14ac:dyDescent="0.3">
      <c r="A684" s="266"/>
      <c r="B684" s="266"/>
      <c r="C684" s="266"/>
      <c r="D684" s="278"/>
      <c r="E684" s="286"/>
      <c r="F684" s="267"/>
      <c r="G684" s="288"/>
      <c r="H684" s="267"/>
      <c r="I684" s="267"/>
      <c r="J684" s="288"/>
      <c r="K684" s="267"/>
      <c r="L684" s="267"/>
      <c r="M684" s="288"/>
      <c r="N684" s="288"/>
      <c r="O684" s="267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  <c r="AQ684" s="4"/>
      <c r="AR684" s="4"/>
      <c r="AS684" s="4"/>
      <c r="AT684" s="4"/>
      <c r="AU684" s="4"/>
      <c r="AV684" s="4"/>
      <c r="AW684" s="4"/>
      <c r="AX684" s="4"/>
      <c r="AY684" s="4"/>
      <c r="AZ684" s="4"/>
      <c r="BA684" s="4"/>
      <c r="BB684" s="4"/>
      <c r="BC684" s="4"/>
      <c r="BD684" s="4"/>
      <c r="BE684" s="4"/>
      <c r="BF684" s="4"/>
      <c r="BG684" s="4"/>
      <c r="BH684" s="4"/>
      <c r="BI684" s="4"/>
      <c r="BJ684" s="4"/>
      <c r="BK684" s="4"/>
      <c r="BL684" s="4"/>
    </row>
    <row r="685" spans="1:64" x14ac:dyDescent="0.3">
      <c r="A685" s="266"/>
      <c r="B685" s="266"/>
      <c r="C685" s="266"/>
      <c r="D685" s="278"/>
      <c r="E685" s="286"/>
      <c r="F685" s="267"/>
      <c r="G685" s="288"/>
      <c r="H685" s="267"/>
      <c r="I685" s="267"/>
      <c r="J685" s="288"/>
      <c r="K685" s="267"/>
      <c r="L685" s="267"/>
      <c r="M685" s="288"/>
      <c r="N685" s="288"/>
      <c r="O685" s="267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  <c r="AS685" s="4"/>
      <c r="AT685" s="4"/>
      <c r="AU685" s="4"/>
      <c r="AV685" s="4"/>
      <c r="AW685" s="4"/>
      <c r="AX685" s="4"/>
      <c r="AY685" s="4"/>
      <c r="AZ685" s="4"/>
      <c r="BA685" s="4"/>
      <c r="BB685" s="4"/>
      <c r="BC685" s="4"/>
      <c r="BD685" s="4"/>
      <c r="BE685" s="4"/>
      <c r="BF685" s="4"/>
      <c r="BG685" s="4"/>
      <c r="BH685" s="4"/>
      <c r="BI685" s="4"/>
      <c r="BJ685" s="4"/>
      <c r="BK685" s="4"/>
      <c r="BL685" s="4"/>
    </row>
    <row r="686" spans="1:64" x14ac:dyDescent="0.3">
      <c r="A686" s="266"/>
      <c r="B686" s="266"/>
      <c r="C686" s="266"/>
      <c r="D686" s="278"/>
      <c r="E686" s="286"/>
      <c r="F686" s="267"/>
      <c r="G686" s="288"/>
      <c r="H686" s="267"/>
      <c r="I686" s="267"/>
      <c r="J686" s="288"/>
      <c r="K686" s="267"/>
      <c r="L686" s="267"/>
      <c r="M686" s="288"/>
      <c r="N686" s="288"/>
      <c r="O686" s="267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  <c r="AS686" s="4"/>
      <c r="AT686" s="4"/>
      <c r="AU686" s="4"/>
      <c r="AV686" s="4"/>
      <c r="AW686" s="4"/>
      <c r="AX686" s="4"/>
      <c r="AY686" s="4"/>
      <c r="AZ686" s="4"/>
      <c r="BA686" s="4"/>
      <c r="BB686" s="4"/>
      <c r="BC686" s="4"/>
      <c r="BD686" s="4"/>
      <c r="BE686" s="4"/>
      <c r="BF686" s="4"/>
      <c r="BG686" s="4"/>
      <c r="BH686" s="4"/>
      <c r="BI686" s="4"/>
      <c r="BJ686" s="4"/>
      <c r="BK686" s="4"/>
      <c r="BL686" s="4"/>
    </row>
    <row r="687" spans="1:64" x14ac:dyDescent="0.3">
      <c r="A687" s="266"/>
      <c r="B687" s="266"/>
      <c r="C687" s="266"/>
      <c r="D687" s="278"/>
      <c r="E687" s="286"/>
      <c r="F687" s="267"/>
      <c r="G687" s="288"/>
      <c r="H687" s="267"/>
      <c r="I687" s="267"/>
      <c r="J687" s="288"/>
      <c r="K687" s="267"/>
      <c r="L687" s="267"/>
      <c r="M687" s="288"/>
      <c r="N687" s="288"/>
      <c r="O687" s="267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/>
      <c r="AT687" s="4"/>
      <c r="AU687" s="4"/>
      <c r="AV687" s="4"/>
      <c r="AW687" s="4"/>
      <c r="AX687" s="4"/>
      <c r="AY687" s="4"/>
      <c r="AZ687" s="4"/>
      <c r="BA687" s="4"/>
      <c r="BB687" s="4"/>
      <c r="BC687" s="4"/>
      <c r="BD687" s="4"/>
      <c r="BE687" s="4"/>
      <c r="BF687" s="4"/>
      <c r="BG687" s="4"/>
      <c r="BH687" s="4"/>
      <c r="BI687" s="4"/>
      <c r="BJ687" s="4"/>
      <c r="BK687" s="4"/>
      <c r="BL687" s="4"/>
    </row>
    <row r="688" spans="1:64" x14ac:dyDescent="0.3">
      <c r="A688" s="266"/>
      <c r="B688" s="266"/>
      <c r="C688" s="266"/>
      <c r="D688" s="278"/>
      <c r="E688" s="286"/>
      <c r="F688" s="267"/>
      <c r="G688" s="288"/>
      <c r="H688" s="267"/>
      <c r="I688" s="267"/>
      <c r="J688" s="288"/>
      <c r="K688" s="267"/>
      <c r="L688" s="267"/>
      <c r="M688" s="288"/>
      <c r="N688" s="288"/>
      <c r="O688" s="267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  <c r="AQ688" s="4"/>
      <c r="AR688" s="4"/>
      <c r="AS688" s="4"/>
      <c r="AT688" s="4"/>
      <c r="AU688" s="4"/>
      <c r="AV688" s="4"/>
      <c r="AW688" s="4"/>
      <c r="AX688" s="4"/>
      <c r="AY688" s="4"/>
      <c r="AZ688" s="4"/>
      <c r="BA688" s="4"/>
      <c r="BB688" s="4"/>
      <c r="BC688" s="4"/>
      <c r="BD688" s="4"/>
      <c r="BE688" s="4"/>
      <c r="BF688" s="4"/>
      <c r="BG688" s="4"/>
      <c r="BH688" s="4"/>
      <c r="BI688" s="4"/>
      <c r="BJ688" s="4"/>
      <c r="BK688" s="4"/>
      <c r="BL688" s="4"/>
    </row>
    <row r="689" spans="1:64" x14ac:dyDescent="0.3">
      <c r="A689" s="266"/>
      <c r="B689" s="266"/>
      <c r="C689" s="266"/>
      <c r="D689" s="278"/>
      <c r="E689" s="286"/>
      <c r="F689" s="267"/>
      <c r="G689" s="288"/>
      <c r="H689" s="267"/>
      <c r="I689" s="267"/>
      <c r="J689" s="288"/>
      <c r="K689" s="267"/>
      <c r="L689" s="267"/>
      <c r="M689" s="288"/>
      <c r="N689" s="288"/>
      <c r="O689" s="267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  <c r="AS689" s="4"/>
      <c r="AT689" s="4"/>
      <c r="AU689" s="4"/>
      <c r="AV689" s="4"/>
      <c r="AW689" s="4"/>
      <c r="AX689" s="4"/>
      <c r="AY689" s="4"/>
      <c r="AZ689" s="4"/>
      <c r="BA689" s="4"/>
      <c r="BB689" s="4"/>
      <c r="BC689" s="4"/>
      <c r="BD689" s="4"/>
      <c r="BE689" s="4"/>
      <c r="BF689" s="4"/>
      <c r="BG689" s="4"/>
      <c r="BH689" s="4"/>
      <c r="BI689" s="4"/>
      <c r="BJ689" s="4"/>
      <c r="BK689" s="4"/>
      <c r="BL689" s="4"/>
    </row>
    <row r="690" spans="1:64" x14ac:dyDescent="0.3">
      <c r="A690" s="266"/>
      <c r="B690" s="266"/>
      <c r="C690" s="266"/>
      <c r="D690" s="278"/>
      <c r="E690" s="286"/>
      <c r="F690" s="267"/>
      <c r="G690" s="288"/>
      <c r="H690" s="267"/>
      <c r="I690" s="267"/>
      <c r="J690" s="288"/>
      <c r="K690" s="267"/>
      <c r="L690" s="267"/>
      <c r="M690" s="288"/>
      <c r="N690" s="288"/>
      <c r="O690" s="267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  <c r="AU690" s="4"/>
      <c r="AV690" s="4"/>
      <c r="AW690" s="4"/>
      <c r="AX690" s="4"/>
      <c r="AY690" s="4"/>
      <c r="AZ690" s="4"/>
      <c r="BA690" s="4"/>
      <c r="BB690" s="4"/>
      <c r="BC690" s="4"/>
      <c r="BD690" s="4"/>
      <c r="BE690" s="4"/>
      <c r="BF690" s="4"/>
      <c r="BG690" s="4"/>
      <c r="BH690" s="4"/>
      <c r="BI690" s="4"/>
      <c r="BJ690" s="4"/>
      <c r="BK690" s="4"/>
      <c r="BL690" s="4"/>
    </row>
    <row r="691" spans="1:64" x14ac:dyDescent="0.3">
      <c r="A691" s="266"/>
      <c r="B691" s="266"/>
      <c r="C691" s="266"/>
      <c r="D691" s="278"/>
      <c r="E691" s="286"/>
      <c r="F691" s="267"/>
      <c r="G691" s="288"/>
      <c r="H691" s="267"/>
      <c r="I691" s="267"/>
      <c r="J691" s="288"/>
      <c r="K691" s="267"/>
      <c r="L691" s="267"/>
      <c r="M691" s="288"/>
      <c r="N691" s="288"/>
      <c r="O691" s="267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  <c r="AQ691" s="4"/>
      <c r="AR691" s="4"/>
      <c r="AS691" s="4"/>
      <c r="AT691" s="4"/>
      <c r="AU691" s="4"/>
      <c r="AV691" s="4"/>
      <c r="AW691" s="4"/>
      <c r="AX691" s="4"/>
      <c r="AY691" s="4"/>
      <c r="AZ691" s="4"/>
      <c r="BA691" s="4"/>
      <c r="BB691" s="4"/>
      <c r="BC691" s="4"/>
      <c r="BD691" s="4"/>
      <c r="BE691" s="4"/>
      <c r="BF691" s="4"/>
      <c r="BG691" s="4"/>
      <c r="BH691" s="4"/>
      <c r="BI691" s="4"/>
      <c r="BJ691" s="4"/>
      <c r="BK691" s="4"/>
      <c r="BL691" s="4"/>
    </row>
    <row r="692" spans="1:64" x14ac:dyDescent="0.3">
      <c r="A692" s="266"/>
      <c r="B692" s="266"/>
      <c r="C692" s="266"/>
      <c r="D692" s="278"/>
      <c r="E692" s="286"/>
      <c r="F692" s="267"/>
      <c r="G692" s="288"/>
      <c r="H692" s="267"/>
      <c r="I692" s="267"/>
      <c r="J692" s="288"/>
      <c r="K692" s="267"/>
      <c r="L692" s="267"/>
      <c r="M692" s="288"/>
      <c r="N692" s="288"/>
      <c r="O692" s="267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/>
      <c r="AT692" s="4"/>
      <c r="AU692" s="4"/>
      <c r="AV692" s="4"/>
      <c r="AW692" s="4"/>
      <c r="AX692" s="4"/>
      <c r="AY692" s="4"/>
      <c r="AZ692" s="4"/>
      <c r="BA692" s="4"/>
      <c r="BB692" s="4"/>
      <c r="BC692" s="4"/>
      <c r="BD692" s="4"/>
      <c r="BE692" s="4"/>
      <c r="BF692" s="4"/>
      <c r="BG692" s="4"/>
      <c r="BH692" s="4"/>
      <c r="BI692" s="4"/>
      <c r="BJ692" s="4"/>
      <c r="BK692" s="4"/>
      <c r="BL692" s="4"/>
    </row>
    <row r="693" spans="1:64" x14ac:dyDescent="0.3">
      <c r="A693" s="266"/>
      <c r="B693" s="266"/>
      <c r="C693" s="266"/>
      <c r="D693" s="278"/>
      <c r="E693" s="286"/>
      <c r="F693" s="267"/>
      <c r="G693" s="288"/>
      <c r="H693" s="267"/>
      <c r="I693" s="267"/>
      <c r="J693" s="288"/>
      <c r="K693" s="267"/>
      <c r="L693" s="267"/>
      <c r="M693" s="288"/>
      <c r="N693" s="288"/>
      <c r="O693" s="267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  <c r="AQ693" s="4"/>
      <c r="AR693" s="4"/>
      <c r="AS693" s="4"/>
      <c r="AT693" s="4"/>
      <c r="AU693" s="4"/>
      <c r="AV693" s="4"/>
      <c r="AW693" s="4"/>
      <c r="AX693" s="4"/>
      <c r="AY693" s="4"/>
      <c r="AZ693" s="4"/>
      <c r="BA693" s="4"/>
      <c r="BB693" s="4"/>
      <c r="BC693" s="4"/>
      <c r="BD693" s="4"/>
      <c r="BE693" s="4"/>
      <c r="BF693" s="4"/>
      <c r="BG693" s="4"/>
      <c r="BH693" s="4"/>
      <c r="BI693" s="4"/>
      <c r="BJ693" s="4"/>
      <c r="BK693" s="4"/>
      <c r="BL693" s="4"/>
    </row>
    <row r="694" spans="1:64" x14ac:dyDescent="0.3">
      <c r="A694" s="266"/>
      <c r="B694" s="266"/>
      <c r="C694" s="266"/>
      <c r="D694" s="278"/>
      <c r="E694" s="286"/>
      <c r="F694" s="267"/>
      <c r="G694" s="288"/>
      <c r="H694" s="267"/>
      <c r="I694" s="267"/>
      <c r="J694" s="288"/>
      <c r="K694" s="267"/>
      <c r="L694" s="267"/>
      <c r="M694" s="288"/>
      <c r="N694" s="288"/>
      <c r="O694" s="267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  <c r="AT694" s="4"/>
      <c r="AU694" s="4"/>
      <c r="AV694" s="4"/>
      <c r="AW694" s="4"/>
      <c r="AX694" s="4"/>
      <c r="AY694" s="4"/>
      <c r="AZ694" s="4"/>
      <c r="BA694" s="4"/>
      <c r="BB694" s="4"/>
      <c r="BC694" s="4"/>
      <c r="BD694" s="4"/>
      <c r="BE694" s="4"/>
      <c r="BF694" s="4"/>
      <c r="BG694" s="4"/>
      <c r="BH694" s="4"/>
      <c r="BI694" s="4"/>
      <c r="BJ694" s="4"/>
      <c r="BK694" s="4"/>
      <c r="BL694" s="4"/>
    </row>
    <row r="695" spans="1:64" x14ac:dyDescent="0.3">
      <c r="A695" s="266"/>
      <c r="B695" s="266"/>
      <c r="C695" s="266"/>
      <c r="D695" s="278"/>
      <c r="E695" s="286"/>
      <c r="F695" s="267"/>
      <c r="G695" s="288"/>
      <c r="H695" s="267"/>
      <c r="I695" s="267"/>
      <c r="J695" s="288"/>
      <c r="K695" s="267"/>
      <c r="L695" s="267"/>
      <c r="M695" s="288"/>
      <c r="N695" s="288"/>
      <c r="O695" s="267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  <c r="AQ695" s="4"/>
      <c r="AR695" s="4"/>
      <c r="AS695" s="4"/>
      <c r="AT695" s="4"/>
      <c r="AU695" s="4"/>
      <c r="AV695" s="4"/>
      <c r="AW695" s="4"/>
      <c r="AX695" s="4"/>
      <c r="AY695" s="4"/>
      <c r="AZ695" s="4"/>
      <c r="BA695" s="4"/>
      <c r="BB695" s="4"/>
      <c r="BC695" s="4"/>
      <c r="BD695" s="4"/>
      <c r="BE695" s="4"/>
      <c r="BF695" s="4"/>
      <c r="BG695" s="4"/>
      <c r="BH695" s="4"/>
      <c r="BI695" s="4"/>
      <c r="BJ695" s="4"/>
      <c r="BK695" s="4"/>
      <c r="BL695" s="4"/>
    </row>
    <row r="696" spans="1:64" x14ac:dyDescent="0.3">
      <c r="A696" s="266"/>
      <c r="B696" s="266"/>
      <c r="C696" s="266"/>
      <c r="D696" s="278"/>
      <c r="E696" s="286"/>
      <c r="F696" s="267"/>
      <c r="G696" s="288"/>
      <c r="H696" s="267"/>
      <c r="I696" s="267"/>
      <c r="J696" s="288"/>
      <c r="K696" s="267"/>
      <c r="L696" s="267"/>
      <c r="M696" s="288"/>
      <c r="N696" s="288"/>
      <c r="O696" s="267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4"/>
      <c r="AU696" s="4"/>
      <c r="AV696" s="4"/>
      <c r="AW696" s="4"/>
      <c r="AX696" s="4"/>
      <c r="AY696" s="4"/>
      <c r="AZ696" s="4"/>
      <c r="BA696" s="4"/>
      <c r="BB696" s="4"/>
      <c r="BC696" s="4"/>
      <c r="BD696" s="4"/>
      <c r="BE696" s="4"/>
      <c r="BF696" s="4"/>
      <c r="BG696" s="4"/>
      <c r="BH696" s="4"/>
      <c r="BI696" s="4"/>
      <c r="BJ696" s="4"/>
      <c r="BK696" s="4"/>
      <c r="BL696" s="4"/>
    </row>
    <row r="697" spans="1:64" x14ac:dyDescent="0.3">
      <c r="A697" s="266"/>
      <c r="B697" s="266"/>
      <c r="C697" s="266"/>
      <c r="D697" s="278"/>
      <c r="E697" s="286"/>
      <c r="F697" s="267"/>
      <c r="G697" s="288"/>
      <c r="H697" s="267"/>
      <c r="I697" s="267"/>
      <c r="J697" s="288"/>
      <c r="K697" s="267"/>
      <c r="L697" s="267"/>
      <c r="M697" s="288"/>
      <c r="N697" s="288"/>
      <c r="O697" s="267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/>
      <c r="AT697" s="4"/>
      <c r="AU697" s="4"/>
      <c r="AV697" s="4"/>
      <c r="AW697" s="4"/>
      <c r="AX697" s="4"/>
      <c r="AY697" s="4"/>
      <c r="AZ697" s="4"/>
      <c r="BA697" s="4"/>
      <c r="BB697" s="4"/>
      <c r="BC697" s="4"/>
      <c r="BD697" s="4"/>
      <c r="BE697" s="4"/>
      <c r="BF697" s="4"/>
      <c r="BG697" s="4"/>
      <c r="BH697" s="4"/>
      <c r="BI697" s="4"/>
      <c r="BJ697" s="4"/>
      <c r="BK697" s="4"/>
      <c r="BL697" s="4"/>
    </row>
    <row r="698" spans="1:64" x14ac:dyDescent="0.3">
      <c r="A698" s="266"/>
      <c r="B698" s="266"/>
      <c r="C698" s="266"/>
      <c r="D698" s="278"/>
      <c r="E698" s="286"/>
      <c r="F698" s="267"/>
      <c r="G698" s="288"/>
      <c r="H698" s="267"/>
      <c r="I698" s="267"/>
      <c r="J698" s="288"/>
      <c r="K698" s="267"/>
      <c r="L698" s="267"/>
      <c r="M698" s="288"/>
      <c r="N698" s="288"/>
      <c r="O698" s="267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  <c r="AQ698" s="4"/>
      <c r="AR698" s="4"/>
      <c r="AS698" s="4"/>
      <c r="AT698" s="4"/>
      <c r="AU698" s="4"/>
      <c r="AV698" s="4"/>
      <c r="AW698" s="4"/>
      <c r="AX698" s="4"/>
      <c r="AY698" s="4"/>
      <c r="AZ698" s="4"/>
      <c r="BA698" s="4"/>
      <c r="BB698" s="4"/>
      <c r="BC698" s="4"/>
      <c r="BD698" s="4"/>
      <c r="BE698" s="4"/>
      <c r="BF698" s="4"/>
      <c r="BG698" s="4"/>
      <c r="BH698" s="4"/>
      <c r="BI698" s="4"/>
      <c r="BJ698" s="4"/>
      <c r="BK698" s="4"/>
      <c r="BL698" s="4"/>
    </row>
    <row r="699" spans="1:64" x14ac:dyDescent="0.3">
      <c r="A699" s="266"/>
      <c r="B699" s="266"/>
      <c r="C699" s="266"/>
      <c r="D699" s="278"/>
      <c r="E699" s="286"/>
      <c r="F699" s="267"/>
      <c r="G699" s="288"/>
      <c r="H699" s="267"/>
      <c r="I699" s="267"/>
      <c r="J699" s="288"/>
      <c r="K699" s="267"/>
      <c r="L699" s="267"/>
      <c r="M699" s="288"/>
      <c r="N699" s="288"/>
      <c r="O699" s="267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  <c r="AS699" s="4"/>
      <c r="AT699" s="4"/>
      <c r="AU699" s="4"/>
      <c r="AV699" s="4"/>
      <c r="AW699" s="4"/>
      <c r="AX699" s="4"/>
      <c r="AY699" s="4"/>
      <c r="AZ699" s="4"/>
      <c r="BA699" s="4"/>
      <c r="BB699" s="4"/>
      <c r="BC699" s="4"/>
      <c r="BD699" s="4"/>
      <c r="BE699" s="4"/>
      <c r="BF699" s="4"/>
      <c r="BG699" s="4"/>
      <c r="BH699" s="4"/>
      <c r="BI699" s="4"/>
      <c r="BJ699" s="4"/>
      <c r="BK699" s="4"/>
      <c r="BL699" s="4"/>
    </row>
    <row r="700" spans="1:64" x14ac:dyDescent="0.3">
      <c r="A700" s="266"/>
      <c r="B700" s="266"/>
      <c r="C700" s="266"/>
      <c r="D700" s="278"/>
      <c r="E700" s="286"/>
      <c r="F700" s="267"/>
      <c r="G700" s="288"/>
      <c r="H700" s="267"/>
      <c r="I700" s="267"/>
      <c r="J700" s="288"/>
      <c r="K700" s="267"/>
      <c r="L700" s="267"/>
      <c r="M700" s="288"/>
      <c r="N700" s="288"/>
      <c r="O700" s="267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  <c r="AQ700" s="4"/>
      <c r="AR700" s="4"/>
      <c r="AS700" s="4"/>
      <c r="AT700" s="4"/>
      <c r="AU700" s="4"/>
      <c r="AV700" s="4"/>
      <c r="AW700" s="4"/>
      <c r="AX700" s="4"/>
      <c r="AY700" s="4"/>
      <c r="AZ700" s="4"/>
      <c r="BA700" s="4"/>
      <c r="BB700" s="4"/>
      <c r="BC700" s="4"/>
      <c r="BD700" s="4"/>
      <c r="BE700" s="4"/>
      <c r="BF700" s="4"/>
      <c r="BG700" s="4"/>
      <c r="BH700" s="4"/>
      <c r="BI700" s="4"/>
      <c r="BJ700" s="4"/>
      <c r="BK700" s="4"/>
      <c r="BL700" s="4"/>
    </row>
    <row r="701" spans="1:64" x14ac:dyDescent="0.3">
      <c r="A701" s="266"/>
      <c r="B701" s="266"/>
      <c r="C701" s="266"/>
      <c r="D701" s="278"/>
      <c r="E701" s="286"/>
      <c r="F701" s="267"/>
      <c r="G701" s="288"/>
      <c r="H701" s="267"/>
      <c r="I701" s="267"/>
      <c r="J701" s="288"/>
      <c r="K701" s="267"/>
      <c r="L701" s="267"/>
      <c r="M701" s="288"/>
      <c r="N701" s="288"/>
      <c r="O701" s="267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  <c r="AT701" s="4"/>
      <c r="AU701" s="4"/>
      <c r="AV701" s="4"/>
      <c r="AW701" s="4"/>
      <c r="AX701" s="4"/>
      <c r="AY701" s="4"/>
      <c r="AZ701" s="4"/>
      <c r="BA701" s="4"/>
      <c r="BB701" s="4"/>
      <c r="BC701" s="4"/>
      <c r="BD701" s="4"/>
      <c r="BE701" s="4"/>
      <c r="BF701" s="4"/>
      <c r="BG701" s="4"/>
      <c r="BH701" s="4"/>
      <c r="BI701" s="4"/>
      <c r="BJ701" s="4"/>
      <c r="BK701" s="4"/>
      <c r="BL701" s="4"/>
    </row>
    <row r="702" spans="1:64" x14ac:dyDescent="0.3">
      <c r="A702" s="266"/>
      <c r="B702" s="266"/>
      <c r="C702" s="266"/>
      <c r="D702" s="278"/>
      <c r="E702" s="286"/>
      <c r="F702" s="267"/>
      <c r="G702" s="288"/>
      <c r="H702" s="267"/>
      <c r="I702" s="267"/>
      <c r="J702" s="288"/>
      <c r="K702" s="267"/>
      <c r="L702" s="267"/>
      <c r="M702" s="288"/>
      <c r="N702" s="288"/>
      <c r="O702" s="267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  <c r="AQ702" s="4"/>
      <c r="AR702" s="4"/>
      <c r="AS702" s="4"/>
      <c r="AT702" s="4"/>
      <c r="AU702" s="4"/>
      <c r="AV702" s="4"/>
      <c r="AW702" s="4"/>
      <c r="AX702" s="4"/>
      <c r="AY702" s="4"/>
      <c r="AZ702" s="4"/>
      <c r="BA702" s="4"/>
      <c r="BB702" s="4"/>
      <c r="BC702" s="4"/>
      <c r="BD702" s="4"/>
      <c r="BE702" s="4"/>
      <c r="BF702" s="4"/>
      <c r="BG702" s="4"/>
      <c r="BH702" s="4"/>
      <c r="BI702" s="4"/>
      <c r="BJ702" s="4"/>
      <c r="BK702" s="4"/>
      <c r="BL702" s="4"/>
    </row>
    <row r="703" spans="1:64" x14ac:dyDescent="0.3">
      <c r="A703" s="266"/>
      <c r="B703" s="266"/>
      <c r="C703" s="266"/>
      <c r="D703" s="278"/>
      <c r="E703" s="286"/>
      <c r="F703" s="267"/>
      <c r="G703" s="288"/>
      <c r="H703" s="267"/>
      <c r="I703" s="267"/>
      <c r="J703" s="288"/>
      <c r="K703" s="267"/>
      <c r="L703" s="267"/>
      <c r="M703" s="288"/>
      <c r="N703" s="288"/>
      <c r="O703" s="267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  <c r="AS703" s="4"/>
      <c r="AT703" s="4"/>
      <c r="AU703" s="4"/>
      <c r="AV703" s="4"/>
      <c r="AW703" s="4"/>
      <c r="AX703" s="4"/>
      <c r="AY703" s="4"/>
      <c r="AZ703" s="4"/>
      <c r="BA703" s="4"/>
      <c r="BB703" s="4"/>
      <c r="BC703" s="4"/>
      <c r="BD703" s="4"/>
      <c r="BE703" s="4"/>
      <c r="BF703" s="4"/>
      <c r="BG703" s="4"/>
      <c r="BH703" s="4"/>
      <c r="BI703" s="4"/>
      <c r="BJ703" s="4"/>
      <c r="BK703" s="4"/>
      <c r="BL703" s="4"/>
    </row>
    <row r="704" spans="1:64" x14ac:dyDescent="0.3">
      <c r="A704" s="266"/>
      <c r="B704" s="266"/>
      <c r="C704" s="266"/>
      <c r="D704" s="278"/>
      <c r="E704" s="286"/>
      <c r="F704" s="267"/>
      <c r="G704" s="288"/>
      <c r="H704" s="267"/>
      <c r="I704" s="267"/>
      <c r="J704" s="288"/>
      <c r="K704" s="267"/>
      <c r="L704" s="267"/>
      <c r="M704" s="288"/>
      <c r="N704" s="288"/>
      <c r="O704" s="267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  <c r="AQ704" s="4"/>
      <c r="AR704" s="4"/>
      <c r="AS704" s="4"/>
      <c r="AT704" s="4"/>
      <c r="AU704" s="4"/>
      <c r="AV704" s="4"/>
      <c r="AW704" s="4"/>
      <c r="AX704" s="4"/>
      <c r="AY704" s="4"/>
      <c r="AZ704" s="4"/>
      <c r="BA704" s="4"/>
      <c r="BB704" s="4"/>
      <c r="BC704" s="4"/>
      <c r="BD704" s="4"/>
      <c r="BE704" s="4"/>
      <c r="BF704" s="4"/>
      <c r="BG704" s="4"/>
      <c r="BH704" s="4"/>
      <c r="BI704" s="4"/>
      <c r="BJ704" s="4"/>
      <c r="BK704" s="4"/>
      <c r="BL704" s="4"/>
    </row>
    <row r="705" spans="1:64" x14ac:dyDescent="0.3">
      <c r="A705" s="266"/>
      <c r="B705" s="266"/>
      <c r="C705" s="266"/>
      <c r="D705" s="278"/>
      <c r="E705" s="286"/>
      <c r="F705" s="267"/>
      <c r="G705" s="288"/>
      <c r="H705" s="267"/>
      <c r="I705" s="267"/>
      <c r="J705" s="288"/>
      <c r="K705" s="267"/>
      <c r="L705" s="267"/>
      <c r="M705" s="288"/>
      <c r="N705" s="288"/>
      <c r="O705" s="267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  <c r="AS705" s="4"/>
      <c r="AT705" s="4"/>
      <c r="AU705" s="4"/>
      <c r="AV705" s="4"/>
      <c r="AW705" s="4"/>
      <c r="AX705" s="4"/>
      <c r="AY705" s="4"/>
      <c r="AZ705" s="4"/>
      <c r="BA705" s="4"/>
      <c r="BB705" s="4"/>
      <c r="BC705" s="4"/>
      <c r="BD705" s="4"/>
      <c r="BE705" s="4"/>
      <c r="BF705" s="4"/>
      <c r="BG705" s="4"/>
      <c r="BH705" s="4"/>
      <c r="BI705" s="4"/>
      <c r="BJ705" s="4"/>
      <c r="BK705" s="4"/>
      <c r="BL705" s="4"/>
    </row>
    <row r="706" spans="1:64" x14ac:dyDescent="0.3">
      <c r="A706" s="266"/>
      <c r="B706" s="266"/>
      <c r="C706" s="266"/>
      <c r="D706" s="278"/>
      <c r="E706" s="286"/>
      <c r="F706" s="267"/>
      <c r="G706" s="288"/>
      <c r="H706" s="267"/>
      <c r="I706" s="267"/>
      <c r="J706" s="288"/>
      <c r="K706" s="267"/>
      <c r="L706" s="267"/>
      <c r="M706" s="288"/>
      <c r="N706" s="288"/>
      <c r="O706" s="267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  <c r="AS706" s="4"/>
      <c r="AT706" s="4"/>
      <c r="AU706" s="4"/>
      <c r="AV706" s="4"/>
      <c r="AW706" s="4"/>
      <c r="AX706" s="4"/>
      <c r="AY706" s="4"/>
      <c r="AZ706" s="4"/>
      <c r="BA706" s="4"/>
      <c r="BB706" s="4"/>
      <c r="BC706" s="4"/>
      <c r="BD706" s="4"/>
      <c r="BE706" s="4"/>
      <c r="BF706" s="4"/>
      <c r="BG706" s="4"/>
      <c r="BH706" s="4"/>
      <c r="BI706" s="4"/>
      <c r="BJ706" s="4"/>
      <c r="BK706" s="4"/>
      <c r="BL706" s="4"/>
    </row>
    <row r="707" spans="1:64" x14ac:dyDescent="0.3">
      <c r="A707" s="266"/>
      <c r="B707" s="266"/>
      <c r="C707" s="266"/>
      <c r="D707" s="278"/>
      <c r="E707" s="286"/>
      <c r="F707" s="267"/>
      <c r="G707" s="288"/>
      <c r="H707" s="267"/>
      <c r="I707" s="267"/>
      <c r="J707" s="288"/>
      <c r="K707" s="267"/>
      <c r="L707" s="267"/>
      <c r="M707" s="288"/>
      <c r="N707" s="288"/>
      <c r="O707" s="267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  <c r="AS707" s="4"/>
      <c r="AT707" s="4"/>
      <c r="AU707" s="4"/>
      <c r="AV707" s="4"/>
      <c r="AW707" s="4"/>
      <c r="AX707" s="4"/>
      <c r="AY707" s="4"/>
      <c r="AZ707" s="4"/>
      <c r="BA707" s="4"/>
      <c r="BB707" s="4"/>
      <c r="BC707" s="4"/>
      <c r="BD707" s="4"/>
      <c r="BE707" s="4"/>
      <c r="BF707" s="4"/>
      <c r="BG707" s="4"/>
      <c r="BH707" s="4"/>
      <c r="BI707" s="4"/>
      <c r="BJ707" s="4"/>
      <c r="BK707" s="4"/>
      <c r="BL707" s="4"/>
    </row>
    <row r="708" spans="1:64" x14ac:dyDescent="0.3">
      <c r="A708" s="266"/>
      <c r="B708" s="266"/>
      <c r="C708" s="266"/>
      <c r="D708" s="278"/>
      <c r="E708" s="286"/>
      <c r="F708" s="267"/>
      <c r="G708" s="288"/>
      <c r="H708" s="267"/>
      <c r="I708" s="267"/>
      <c r="J708" s="288"/>
      <c r="K708" s="267"/>
      <c r="L708" s="267"/>
      <c r="M708" s="288"/>
      <c r="N708" s="288"/>
      <c r="O708" s="267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  <c r="AQ708" s="4"/>
      <c r="AR708" s="4"/>
      <c r="AS708" s="4"/>
      <c r="AT708" s="4"/>
      <c r="AU708" s="4"/>
      <c r="AV708" s="4"/>
      <c r="AW708" s="4"/>
      <c r="AX708" s="4"/>
      <c r="AY708" s="4"/>
      <c r="AZ708" s="4"/>
      <c r="BA708" s="4"/>
      <c r="BB708" s="4"/>
      <c r="BC708" s="4"/>
      <c r="BD708" s="4"/>
      <c r="BE708" s="4"/>
      <c r="BF708" s="4"/>
      <c r="BG708" s="4"/>
      <c r="BH708" s="4"/>
      <c r="BI708" s="4"/>
      <c r="BJ708" s="4"/>
      <c r="BK708" s="4"/>
      <c r="BL708" s="4"/>
    </row>
    <row r="709" spans="1:64" x14ac:dyDescent="0.3">
      <c r="A709" s="266"/>
      <c r="B709" s="266"/>
      <c r="C709" s="266"/>
      <c r="D709" s="278"/>
      <c r="E709" s="286"/>
      <c r="F709" s="267"/>
      <c r="G709" s="288"/>
      <c r="H709" s="267"/>
      <c r="I709" s="267"/>
      <c r="J709" s="288"/>
      <c r="K709" s="267"/>
      <c r="L709" s="267"/>
      <c r="M709" s="288"/>
      <c r="N709" s="288"/>
      <c r="O709" s="267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  <c r="AS709" s="4"/>
      <c r="AT709" s="4"/>
      <c r="AU709" s="4"/>
      <c r="AV709" s="4"/>
      <c r="AW709" s="4"/>
      <c r="AX709" s="4"/>
      <c r="AY709" s="4"/>
      <c r="AZ709" s="4"/>
      <c r="BA709" s="4"/>
      <c r="BB709" s="4"/>
      <c r="BC709" s="4"/>
      <c r="BD709" s="4"/>
      <c r="BE709" s="4"/>
      <c r="BF709" s="4"/>
      <c r="BG709" s="4"/>
      <c r="BH709" s="4"/>
      <c r="BI709" s="4"/>
      <c r="BJ709" s="4"/>
      <c r="BK709" s="4"/>
      <c r="BL709" s="4"/>
    </row>
    <row r="710" spans="1:64" x14ac:dyDescent="0.3">
      <c r="A710" s="266"/>
      <c r="B710" s="266"/>
      <c r="C710" s="266"/>
      <c r="D710" s="278"/>
      <c r="E710" s="286"/>
      <c r="F710" s="267"/>
      <c r="G710" s="288"/>
      <c r="H710" s="267"/>
      <c r="I710" s="267"/>
      <c r="J710" s="288"/>
      <c r="K710" s="267"/>
      <c r="L710" s="267"/>
      <c r="M710" s="288"/>
      <c r="N710" s="288"/>
      <c r="O710" s="267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  <c r="AQ710" s="4"/>
      <c r="AR710" s="4"/>
      <c r="AS710" s="4"/>
      <c r="AT710" s="4"/>
      <c r="AU710" s="4"/>
      <c r="AV710" s="4"/>
      <c r="AW710" s="4"/>
      <c r="AX710" s="4"/>
      <c r="AY710" s="4"/>
      <c r="AZ710" s="4"/>
      <c r="BA710" s="4"/>
      <c r="BB710" s="4"/>
      <c r="BC710" s="4"/>
      <c r="BD710" s="4"/>
      <c r="BE710" s="4"/>
      <c r="BF710" s="4"/>
      <c r="BG710" s="4"/>
      <c r="BH710" s="4"/>
      <c r="BI710" s="4"/>
      <c r="BJ710" s="4"/>
      <c r="BK710" s="4"/>
      <c r="BL710" s="4"/>
    </row>
    <row r="711" spans="1:64" x14ac:dyDescent="0.3">
      <c r="A711" s="266"/>
      <c r="B711" s="266"/>
      <c r="C711" s="266"/>
      <c r="D711" s="278"/>
      <c r="E711" s="286"/>
      <c r="F711" s="267"/>
      <c r="G711" s="288"/>
      <c r="H711" s="267"/>
      <c r="I711" s="267"/>
      <c r="J711" s="288"/>
      <c r="K711" s="267"/>
      <c r="L711" s="267"/>
      <c r="M711" s="288"/>
      <c r="N711" s="288"/>
      <c r="O711" s="267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  <c r="AS711" s="4"/>
      <c r="AT711" s="4"/>
      <c r="AU711" s="4"/>
      <c r="AV711" s="4"/>
      <c r="AW711" s="4"/>
      <c r="AX711" s="4"/>
      <c r="AY711" s="4"/>
      <c r="AZ711" s="4"/>
      <c r="BA711" s="4"/>
      <c r="BB711" s="4"/>
      <c r="BC711" s="4"/>
      <c r="BD711" s="4"/>
      <c r="BE711" s="4"/>
      <c r="BF711" s="4"/>
      <c r="BG711" s="4"/>
      <c r="BH711" s="4"/>
      <c r="BI711" s="4"/>
      <c r="BJ711" s="4"/>
      <c r="BK711" s="4"/>
      <c r="BL711" s="4"/>
    </row>
    <row r="712" spans="1:64" x14ac:dyDescent="0.3">
      <c r="A712" s="266"/>
      <c r="B712" s="266"/>
      <c r="C712" s="266"/>
      <c r="D712" s="278"/>
      <c r="E712" s="286"/>
      <c r="F712" s="267"/>
      <c r="G712" s="288"/>
      <c r="H712" s="267"/>
      <c r="I712" s="267"/>
      <c r="J712" s="288"/>
      <c r="K712" s="267"/>
      <c r="L712" s="267"/>
      <c r="M712" s="288"/>
      <c r="N712" s="288"/>
      <c r="O712" s="267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  <c r="AS712" s="4"/>
      <c r="AT712" s="4"/>
      <c r="AU712" s="4"/>
      <c r="AV712" s="4"/>
      <c r="AW712" s="4"/>
      <c r="AX712" s="4"/>
      <c r="AY712" s="4"/>
      <c r="AZ712" s="4"/>
      <c r="BA712" s="4"/>
      <c r="BB712" s="4"/>
      <c r="BC712" s="4"/>
      <c r="BD712" s="4"/>
      <c r="BE712" s="4"/>
      <c r="BF712" s="4"/>
      <c r="BG712" s="4"/>
      <c r="BH712" s="4"/>
      <c r="BI712" s="4"/>
      <c r="BJ712" s="4"/>
      <c r="BK712" s="4"/>
      <c r="BL712" s="4"/>
    </row>
    <row r="713" spans="1:64" x14ac:dyDescent="0.3">
      <c r="A713" s="266"/>
      <c r="B713" s="266"/>
      <c r="C713" s="266"/>
      <c r="D713" s="278"/>
      <c r="E713" s="286"/>
      <c r="F713" s="267"/>
      <c r="G713" s="288"/>
      <c r="H713" s="267"/>
      <c r="I713" s="267"/>
      <c r="J713" s="288"/>
      <c r="K713" s="267"/>
      <c r="L713" s="267"/>
      <c r="M713" s="288"/>
      <c r="N713" s="288"/>
      <c r="O713" s="267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  <c r="AS713" s="4"/>
      <c r="AT713" s="4"/>
      <c r="AU713" s="4"/>
      <c r="AV713" s="4"/>
      <c r="AW713" s="4"/>
      <c r="AX713" s="4"/>
      <c r="AY713" s="4"/>
      <c r="AZ713" s="4"/>
      <c r="BA713" s="4"/>
      <c r="BB713" s="4"/>
      <c r="BC713" s="4"/>
      <c r="BD713" s="4"/>
      <c r="BE713" s="4"/>
      <c r="BF713" s="4"/>
      <c r="BG713" s="4"/>
      <c r="BH713" s="4"/>
      <c r="BI713" s="4"/>
      <c r="BJ713" s="4"/>
      <c r="BK713" s="4"/>
      <c r="BL713" s="4"/>
    </row>
    <row r="714" spans="1:64" x14ac:dyDescent="0.3">
      <c r="A714" s="266"/>
      <c r="B714" s="266"/>
      <c r="C714" s="266"/>
      <c r="D714" s="278"/>
      <c r="E714" s="286"/>
      <c r="F714" s="267"/>
      <c r="G714" s="288"/>
      <c r="H714" s="267"/>
      <c r="I714" s="267"/>
      <c r="J714" s="288"/>
      <c r="K714" s="267"/>
      <c r="L714" s="267"/>
      <c r="M714" s="288"/>
      <c r="N714" s="288"/>
      <c r="O714" s="267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  <c r="AQ714" s="4"/>
      <c r="AR714" s="4"/>
      <c r="AS714" s="4"/>
      <c r="AT714" s="4"/>
      <c r="AU714" s="4"/>
      <c r="AV714" s="4"/>
      <c r="AW714" s="4"/>
      <c r="AX714" s="4"/>
      <c r="AY714" s="4"/>
      <c r="AZ714" s="4"/>
      <c r="BA714" s="4"/>
      <c r="BB714" s="4"/>
      <c r="BC714" s="4"/>
      <c r="BD714" s="4"/>
      <c r="BE714" s="4"/>
      <c r="BF714" s="4"/>
      <c r="BG714" s="4"/>
      <c r="BH714" s="4"/>
      <c r="BI714" s="4"/>
      <c r="BJ714" s="4"/>
      <c r="BK714" s="4"/>
      <c r="BL714" s="4"/>
    </row>
    <row r="715" spans="1:64" x14ac:dyDescent="0.3">
      <c r="A715" s="266"/>
      <c r="B715" s="266"/>
      <c r="C715" s="266"/>
      <c r="D715" s="278"/>
      <c r="E715" s="286"/>
      <c r="F715" s="267"/>
      <c r="G715" s="288"/>
      <c r="H715" s="267"/>
      <c r="I715" s="267"/>
      <c r="J715" s="288"/>
      <c r="K715" s="267"/>
      <c r="L715" s="267"/>
      <c r="M715" s="288"/>
      <c r="N715" s="288"/>
      <c r="O715" s="267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  <c r="AR715" s="4"/>
      <c r="AS715" s="4"/>
      <c r="AT715" s="4"/>
      <c r="AU715" s="4"/>
      <c r="AV715" s="4"/>
      <c r="AW715" s="4"/>
      <c r="AX715" s="4"/>
      <c r="AY715" s="4"/>
      <c r="AZ715" s="4"/>
      <c r="BA715" s="4"/>
      <c r="BB715" s="4"/>
      <c r="BC715" s="4"/>
      <c r="BD715" s="4"/>
      <c r="BE715" s="4"/>
      <c r="BF715" s="4"/>
      <c r="BG715" s="4"/>
      <c r="BH715" s="4"/>
      <c r="BI715" s="4"/>
      <c r="BJ715" s="4"/>
      <c r="BK715" s="4"/>
      <c r="BL715" s="4"/>
    </row>
    <row r="716" spans="1:64" x14ac:dyDescent="0.3">
      <c r="A716" s="266"/>
      <c r="B716" s="266"/>
      <c r="C716" s="266"/>
      <c r="D716" s="278"/>
      <c r="E716" s="286"/>
      <c r="F716" s="267"/>
      <c r="G716" s="288"/>
      <c r="H716" s="267"/>
      <c r="I716" s="267"/>
      <c r="J716" s="288"/>
      <c r="K716" s="267"/>
      <c r="L716" s="267"/>
      <c r="M716" s="288"/>
      <c r="N716" s="288"/>
      <c r="O716" s="267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  <c r="AQ716" s="4"/>
      <c r="AR716" s="4"/>
      <c r="AS716" s="4"/>
      <c r="AT716" s="4"/>
      <c r="AU716" s="4"/>
      <c r="AV716" s="4"/>
      <c r="AW716" s="4"/>
      <c r="AX716" s="4"/>
      <c r="AY716" s="4"/>
      <c r="AZ716" s="4"/>
      <c r="BA716" s="4"/>
      <c r="BB716" s="4"/>
      <c r="BC716" s="4"/>
      <c r="BD716" s="4"/>
      <c r="BE716" s="4"/>
      <c r="BF716" s="4"/>
      <c r="BG716" s="4"/>
      <c r="BH716" s="4"/>
      <c r="BI716" s="4"/>
      <c r="BJ716" s="4"/>
      <c r="BK716" s="4"/>
      <c r="BL716" s="4"/>
    </row>
    <row r="717" spans="1:64" x14ac:dyDescent="0.3">
      <c r="A717" s="266"/>
      <c r="B717" s="266"/>
      <c r="C717" s="266"/>
      <c r="D717" s="278"/>
      <c r="E717" s="286"/>
      <c r="F717" s="267"/>
      <c r="G717" s="288"/>
      <c r="H717" s="267"/>
      <c r="I717" s="267"/>
      <c r="J717" s="288"/>
      <c r="K717" s="267"/>
      <c r="L717" s="267"/>
      <c r="M717" s="288"/>
      <c r="N717" s="288"/>
      <c r="O717" s="267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/>
      <c r="AS717" s="4"/>
      <c r="AT717" s="4"/>
      <c r="AU717" s="4"/>
      <c r="AV717" s="4"/>
      <c r="AW717" s="4"/>
      <c r="AX717" s="4"/>
      <c r="AY717" s="4"/>
      <c r="AZ717" s="4"/>
      <c r="BA717" s="4"/>
      <c r="BB717" s="4"/>
      <c r="BC717" s="4"/>
      <c r="BD717" s="4"/>
      <c r="BE717" s="4"/>
      <c r="BF717" s="4"/>
      <c r="BG717" s="4"/>
      <c r="BH717" s="4"/>
      <c r="BI717" s="4"/>
      <c r="BJ717" s="4"/>
      <c r="BK717" s="4"/>
      <c r="BL717" s="4"/>
    </row>
    <row r="718" spans="1:64" x14ac:dyDescent="0.3">
      <c r="A718" s="266"/>
      <c r="B718" s="266"/>
      <c r="C718" s="266"/>
      <c r="D718" s="278"/>
      <c r="E718" s="286"/>
      <c r="F718" s="267"/>
      <c r="G718" s="288"/>
      <c r="H718" s="267"/>
      <c r="I718" s="267"/>
      <c r="J718" s="288"/>
      <c r="K718" s="267"/>
      <c r="L718" s="267"/>
      <c r="M718" s="288"/>
      <c r="N718" s="288"/>
      <c r="O718" s="267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  <c r="AQ718" s="4"/>
      <c r="AR718" s="4"/>
      <c r="AS718" s="4"/>
      <c r="AT718" s="4"/>
      <c r="AU718" s="4"/>
      <c r="AV718" s="4"/>
      <c r="AW718" s="4"/>
      <c r="AX718" s="4"/>
      <c r="AY718" s="4"/>
      <c r="AZ718" s="4"/>
      <c r="BA718" s="4"/>
      <c r="BB718" s="4"/>
      <c r="BC718" s="4"/>
      <c r="BD718" s="4"/>
      <c r="BE718" s="4"/>
      <c r="BF718" s="4"/>
      <c r="BG718" s="4"/>
      <c r="BH718" s="4"/>
      <c r="BI718" s="4"/>
      <c r="BJ718" s="4"/>
      <c r="BK718" s="4"/>
      <c r="BL718" s="4"/>
    </row>
    <row r="719" spans="1:64" x14ac:dyDescent="0.3">
      <c r="A719" s="266"/>
      <c r="B719" s="266"/>
      <c r="C719" s="266"/>
      <c r="D719" s="278"/>
      <c r="E719" s="286"/>
      <c r="F719" s="267"/>
      <c r="G719" s="288"/>
      <c r="H719" s="267"/>
      <c r="I719" s="267"/>
      <c r="J719" s="288"/>
      <c r="K719" s="267"/>
      <c r="L719" s="267"/>
      <c r="M719" s="288"/>
      <c r="N719" s="288"/>
      <c r="O719" s="267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  <c r="AQ719" s="4"/>
      <c r="AR719" s="4"/>
      <c r="AS719" s="4"/>
      <c r="AT719" s="4"/>
      <c r="AU719" s="4"/>
      <c r="AV719" s="4"/>
      <c r="AW719" s="4"/>
      <c r="AX719" s="4"/>
      <c r="AY719" s="4"/>
      <c r="AZ719" s="4"/>
      <c r="BA719" s="4"/>
      <c r="BB719" s="4"/>
      <c r="BC719" s="4"/>
      <c r="BD719" s="4"/>
      <c r="BE719" s="4"/>
      <c r="BF719" s="4"/>
      <c r="BG719" s="4"/>
      <c r="BH719" s="4"/>
      <c r="BI719" s="4"/>
      <c r="BJ719" s="4"/>
      <c r="BK719" s="4"/>
      <c r="BL719" s="4"/>
    </row>
    <row r="720" spans="1:64" x14ac:dyDescent="0.3">
      <c r="A720" s="266"/>
      <c r="B720" s="266"/>
      <c r="C720" s="266"/>
      <c r="D720" s="278"/>
      <c r="E720" s="286"/>
      <c r="F720" s="267"/>
      <c r="G720" s="288"/>
      <c r="H720" s="267"/>
      <c r="I720" s="267"/>
      <c r="J720" s="288"/>
      <c r="K720" s="267"/>
      <c r="L720" s="267"/>
      <c r="M720" s="288"/>
      <c r="N720" s="288"/>
      <c r="O720" s="267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  <c r="AQ720" s="4"/>
      <c r="AR720" s="4"/>
      <c r="AS720" s="4"/>
      <c r="AT720" s="4"/>
      <c r="AU720" s="4"/>
      <c r="AV720" s="4"/>
      <c r="AW720" s="4"/>
      <c r="AX720" s="4"/>
      <c r="AY720" s="4"/>
      <c r="AZ720" s="4"/>
      <c r="BA720" s="4"/>
      <c r="BB720" s="4"/>
      <c r="BC720" s="4"/>
      <c r="BD720" s="4"/>
      <c r="BE720" s="4"/>
      <c r="BF720" s="4"/>
      <c r="BG720" s="4"/>
      <c r="BH720" s="4"/>
      <c r="BI720" s="4"/>
      <c r="BJ720" s="4"/>
      <c r="BK720" s="4"/>
      <c r="BL720" s="4"/>
    </row>
    <row r="721" spans="1:64" x14ac:dyDescent="0.3">
      <c r="A721" s="266"/>
      <c r="B721" s="266"/>
      <c r="C721" s="266"/>
      <c r="D721" s="278"/>
      <c r="E721" s="286"/>
      <c r="F721" s="267"/>
      <c r="G721" s="288"/>
      <c r="H721" s="267"/>
      <c r="I721" s="267"/>
      <c r="J721" s="288"/>
      <c r="K721" s="267"/>
      <c r="L721" s="267"/>
      <c r="M721" s="288"/>
      <c r="N721" s="288"/>
      <c r="O721" s="267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/>
      <c r="AS721" s="4"/>
      <c r="AT721" s="4"/>
      <c r="AU721" s="4"/>
      <c r="AV721" s="4"/>
      <c r="AW721" s="4"/>
      <c r="AX721" s="4"/>
      <c r="AY721" s="4"/>
      <c r="AZ721" s="4"/>
      <c r="BA721" s="4"/>
      <c r="BB721" s="4"/>
      <c r="BC721" s="4"/>
      <c r="BD721" s="4"/>
      <c r="BE721" s="4"/>
      <c r="BF721" s="4"/>
      <c r="BG721" s="4"/>
      <c r="BH721" s="4"/>
      <c r="BI721" s="4"/>
      <c r="BJ721" s="4"/>
      <c r="BK721" s="4"/>
      <c r="BL721" s="4"/>
    </row>
    <row r="722" spans="1:64" x14ac:dyDescent="0.3">
      <c r="A722" s="266"/>
      <c r="B722" s="266"/>
      <c r="C722" s="266"/>
      <c r="D722" s="278"/>
      <c r="E722" s="286"/>
      <c r="F722" s="267"/>
      <c r="G722" s="288"/>
      <c r="H722" s="267"/>
      <c r="I722" s="267"/>
      <c r="J722" s="288"/>
      <c r="K722" s="267"/>
      <c r="L722" s="267"/>
      <c r="M722" s="288"/>
      <c r="N722" s="288"/>
      <c r="O722" s="267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  <c r="AQ722" s="4"/>
      <c r="AR722" s="4"/>
      <c r="AS722" s="4"/>
      <c r="AT722" s="4"/>
      <c r="AU722" s="4"/>
      <c r="AV722" s="4"/>
      <c r="AW722" s="4"/>
      <c r="AX722" s="4"/>
      <c r="AY722" s="4"/>
      <c r="AZ722" s="4"/>
      <c r="BA722" s="4"/>
      <c r="BB722" s="4"/>
      <c r="BC722" s="4"/>
      <c r="BD722" s="4"/>
      <c r="BE722" s="4"/>
      <c r="BF722" s="4"/>
      <c r="BG722" s="4"/>
      <c r="BH722" s="4"/>
      <c r="BI722" s="4"/>
      <c r="BJ722" s="4"/>
      <c r="BK722" s="4"/>
      <c r="BL722" s="4"/>
    </row>
    <row r="723" spans="1:64" x14ac:dyDescent="0.3">
      <c r="A723" s="266"/>
      <c r="B723" s="266"/>
      <c r="C723" s="266"/>
      <c r="D723" s="278"/>
      <c r="E723" s="286"/>
      <c r="F723" s="267"/>
      <c r="G723" s="288"/>
      <c r="H723" s="267"/>
      <c r="I723" s="267"/>
      <c r="J723" s="288"/>
      <c r="K723" s="267"/>
      <c r="L723" s="267"/>
      <c r="M723" s="288"/>
      <c r="N723" s="288"/>
      <c r="O723" s="267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  <c r="AS723" s="4"/>
      <c r="AT723" s="4"/>
      <c r="AU723" s="4"/>
      <c r="AV723" s="4"/>
      <c r="AW723" s="4"/>
      <c r="AX723" s="4"/>
      <c r="AY723" s="4"/>
      <c r="AZ723" s="4"/>
      <c r="BA723" s="4"/>
      <c r="BB723" s="4"/>
      <c r="BC723" s="4"/>
      <c r="BD723" s="4"/>
      <c r="BE723" s="4"/>
      <c r="BF723" s="4"/>
      <c r="BG723" s="4"/>
      <c r="BH723" s="4"/>
      <c r="BI723" s="4"/>
      <c r="BJ723" s="4"/>
      <c r="BK723" s="4"/>
      <c r="BL723" s="4"/>
    </row>
    <row r="724" spans="1:64" x14ac:dyDescent="0.3">
      <c r="A724" s="266"/>
      <c r="B724" s="266"/>
      <c r="C724" s="266"/>
      <c r="D724" s="278"/>
      <c r="E724" s="286"/>
      <c r="F724" s="267"/>
      <c r="G724" s="288"/>
      <c r="H724" s="267"/>
      <c r="I724" s="267"/>
      <c r="J724" s="288"/>
      <c r="K724" s="267"/>
      <c r="L724" s="267"/>
      <c r="M724" s="288"/>
      <c r="N724" s="288"/>
      <c r="O724" s="267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  <c r="AQ724" s="4"/>
      <c r="AR724" s="4"/>
      <c r="AS724" s="4"/>
      <c r="AT724" s="4"/>
      <c r="AU724" s="4"/>
      <c r="AV724" s="4"/>
      <c r="AW724" s="4"/>
      <c r="AX724" s="4"/>
      <c r="AY724" s="4"/>
      <c r="AZ724" s="4"/>
      <c r="BA724" s="4"/>
      <c r="BB724" s="4"/>
      <c r="BC724" s="4"/>
      <c r="BD724" s="4"/>
      <c r="BE724" s="4"/>
      <c r="BF724" s="4"/>
      <c r="BG724" s="4"/>
      <c r="BH724" s="4"/>
      <c r="BI724" s="4"/>
      <c r="BJ724" s="4"/>
      <c r="BK724" s="4"/>
      <c r="BL724" s="4"/>
    </row>
    <row r="725" spans="1:64" x14ac:dyDescent="0.3">
      <c r="A725" s="266"/>
      <c r="B725" s="266"/>
      <c r="C725" s="266"/>
      <c r="D725" s="278"/>
      <c r="E725" s="286"/>
      <c r="F725" s="267"/>
      <c r="G725" s="288"/>
      <c r="H725" s="267"/>
      <c r="I725" s="267"/>
      <c r="J725" s="288"/>
      <c r="K725" s="267"/>
      <c r="L725" s="267"/>
      <c r="M725" s="288"/>
      <c r="N725" s="288"/>
      <c r="O725" s="267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  <c r="AS725" s="4"/>
      <c r="AT725" s="4"/>
      <c r="AU725" s="4"/>
      <c r="AV725" s="4"/>
      <c r="AW725" s="4"/>
      <c r="AX725" s="4"/>
      <c r="AY725" s="4"/>
      <c r="AZ725" s="4"/>
      <c r="BA725" s="4"/>
      <c r="BB725" s="4"/>
      <c r="BC725" s="4"/>
      <c r="BD725" s="4"/>
      <c r="BE725" s="4"/>
      <c r="BF725" s="4"/>
      <c r="BG725" s="4"/>
      <c r="BH725" s="4"/>
      <c r="BI725" s="4"/>
      <c r="BJ725" s="4"/>
      <c r="BK725" s="4"/>
      <c r="BL725" s="4"/>
    </row>
    <row r="726" spans="1:64" x14ac:dyDescent="0.3">
      <c r="A726" s="266"/>
      <c r="B726" s="266"/>
      <c r="C726" s="266"/>
      <c r="D726" s="278"/>
      <c r="E726" s="286"/>
      <c r="F726" s="267"/>
      <c r="G726" s="288"/>
      <c r="H726" s="267"/>
      <c r="I726" s="267"/>
      <c r="J726" s="288"/>
      <c r="K726" s="267"/>
      <c r="L726" s="267"/>
      <c r="M726" s="288"/>
      <c r="N726" s="288"/>
      <c r="O726" s="267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  <c r="AQ726" s="4"/>
      <c r="AR726" s="4"/>
      <c r="AS726" s="4"/>
      <c r="AT726" s="4"/>
      <c r="AU726" s="4"/>
      <c r="AV726" s="4"/>
      <c r="AW726" s="4"/>
      <c r="AX726" s="4"/>
      <c r="AY726" s="4"/>
      <c r="AZ726" s="4"/>
      <c r="BA726" s="4"/>
      <c r="BB726" s="4"/>
      <c r="BC726" s="4"/>
      <c r="BD726" s="4"/>
      <c r="BE726" s="4"/>
      <c r="BF726" s="4"/>
      <c r="BG726" s="4"/>
      <c r="BH726" s="4"/>
      <c r="BI726" s="4"/>
      <c r="BJ726" s="4"/>
      <c r="BK726" s="4"/>
      <c r="BL726" s="4"/>
    </row>
    <row r="727" spans="1:64" x14ac:dyDescent="0.3">
      <c r="A727" s="266"/>
      <c r="B727" s="266"/>
      <c r="C727" s="266"/>
      <c r="D727" s="278"/>
      <c r="E727" s="286"/>
      <c r="F727" s="267"/>
      <c r="G727" s="288"/>
      <c r="H727" s="267"/>
      <c r="I727" s="267"/>
      <c r="J727" s="288"/>
      <c r="K727" s="267"/>
      <c r="L727" s="267"/>
      <c r="M727" s="288"/>
      <c r="N727" s="288"/>
      <c r="O727" s="267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  <c r="AS727" s="4"/>
      <c r="AT727" s="4"/>
      <c r="AU727" s="4"/>
      <c r="AV727" s="4"/>
      <c r="AW727" s="4"/>
      <c r="AX727" s="4"/>
      <c r="AY727" s="4"/>
      <c r="AZ727" s="4"/>
      <c r="BA727" s="4"/>
      <c r="BB727" s="4"/>
      <c r="BC727" s="4"/>
      <c r="BD727" s="4"/>
      <c r="BE727" s="4"/>
      <c r="BF727" s="4"/>
      <c r="BG727" s="4"/>
      <c r="BH727" s="4"/>
      <c r="BI727" s="4"/>
      <c r="BJ727" s="4"/>
      <c r="BK727" s="4"/>
      <c r="BL727" s="4"/>
    </row>
    <row r="728" spans="1:64" x14ac:dyDescent="0.3">
      <c r="A728" s="266"/>
      <c r="B728" s="266"/>
      <c r="C728" s="266"/>
      <c r="D728" s="278"/>
      <c r="E728" s="286"/>
      <c r="F728" s="267"/>
      <c r="G728" s="288"/>
      <c r="H728" s="267"/>
      <c r="I728" s="267"/>
      <c r="J728" s="288"/>
      <c r="K728" s="267"/>
      <c r="L728" s="267"/>
      <c r="M728" s="288"/>
      <c r="N728" s="288"/>
      <c r="O728" s="267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  <c r="AQ728" s="4"/>
      <c r="AR728" s="4"/>
      <c r="AS728" s="4"/>
      <c r="AT728" s="4"/>
      <c r="AU728" s="4"/>
      <c r="AV728" s="4"/>
      <c r="AW728" s="4"/>
      <c r="AX728" s="4"/>
      <c r="AY728" s="4"/>
      <c r="AZ728" s="4"/>
      <c r="BA728" s="4"/>
      <c r="BB728" s="4"/>
      <c r="BC728" s="4"/>
      <c r="BD728" s="4"/>
      <c r="BE728" s="4"/>
      <c r="BF728" s="4"/>
      <c r="BG728" s="4"/>
      <c r="BH728" s="4"/>
      <c r="BI728" s="4"/>
      <c r="BJ728" s="4"/>
      <c r="BK728" s="4"/>
      <c r="BL728" s="4"/>
    </row>
    <row r="729" spans="1:64" x14ac:dyDescent="0.3">
      <c r="A729" s="266"/>
      <c r="B729" s="266"/>
      <c r="C729" s="266"/>
      <c r="D729" s="278"/>
      <c r="E729" s="286"/>
      <c r="F729" s="267"/>
      <c r="G729" s="288"/>
      <c r="H729" s="267"/>
      <c r="I729" s="267"/>
      <c r="J729" s="288"/>
      <c r="K729" s="267"/>
      <c r="L729" s="267"/>
      <c r="M729" s="288"/>
      <c r="N729" s="288"/>
      <c r="O729" s="267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/>
      <c r="AS729" s="4"/>
      <c r="AT729" s="4"/>
      <c r="AU729" s="4"/>
      <c r="AV729" s="4"/>
      <c r="AW729" s="4"/>
      <c r="AX729" s="4"/>
      <c r="AY729" s="4"/>
      <c r="AZ729" s="4"/>
      <c r="BA729" s="4"/>
      <c r="BB729" s="4"/>
      <c r="BC729" s="4"/>
      <c r="BD729" s="4"/>
      <c r="BE729" s="4"/>
      <c r="BF729" s="4"/>
      <c r="BG729" s="4"/>
      <c r="BH729" s="4"/>
      <c r="BI729" s="4"/>
      <c r="BJ729" s="4"/>
      <c r="BK729" s="4"/>
      <c r="BL729" s="4"/>
    </row>
    <row r="730" spans="1:64" x14ac:dyDescent="0.3">
      <c r="A730" s="266"/>
      <c r="B730" s="266"/>
      <c r="C730" s="266"/>
      <c r="D730" s="278"/>
      <c r="E730" s="286"/>
      <c r="F730" s="267"/>
      <c r="G730" s="288"/>
      <c r="H730" s="267"/>
      <c r="I730" s="267"/>
      <c r="J730" s="288"/>
      <c r="K730" s="267"/>
      <c r="L730" s="267"/>
      <c r="M730" s="288"/>
      <c r="N730" s="288"/>
      <c r="O730" s="267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  <c r="AQ730" s="4"/>
      <c r="AR730" s="4"/>
      <c r="AS730" s="4"/>
      <c r="AT730" s="4"/>
      <c r="AU730" s="4"/>
      <c r="AV730" s="4"/>
      <c r="AW730" s="4"/>
      <c r="AX730" s="4"/>
      <c r="AY730" s="4"/>
      <c r="AZ730" s="4"/>
      <c r="BA730" s="4"/>
      <c r="BB730" s="4"/>
      <c r="BC730" s="4"/>
      <c r="BD730" s="4"/>
      <c r="BE730" s="4"/>
      <c r="BF730" s="4"/>
      <c r="BG730" s="4"/>
      <c r="BH730" s="4"/>
      <c r="BI730" s="4"/>
      <c r="BJ730" s="4"/>
      <c r="BK730" s="4"/>
      <c r="BL730" s="4"/>
    </row>
    <row r="731" spans="1:64" x14ac:dyDescent="0.3">
      <c r="A731" s="266"/>
      <c r="B731" s="266"/>
      <c r="C731" s="266"/>
      <c r="D731" s="278"/>
      <c r="E731" s="286"/>
      <c r="F731" s="267"/>
      <c r="G731" s="288"/>
      <c r="H731" s="267"/>
      <c r="I731" s="267"/>
      <c r="J731" s="288"/>
      <c r="K731" s="267"/>
      <c r="L731" s="267"/>
      <c r="M731" s="288"/>
      <c r="N731" s="288"/>
      <c r="O731" s="267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  <c r="AQ731" s="4"/>
      <c r="AR731" s="4"/>
      <c r="AS731" s="4"/>
      <c r="AT731" s="4"/>
      <c r="AU731" s="4"/>
      <c r="AV731" s="4"/>
      <c r="AW731" s="4"/>
      <c r="AX731" s="4"/>
      <c r="AY731" s="4"/>
      <c r="AZ731" s="4"/>
      <c r="BA731" s="4"/>
      <c r="BB731" s="4"/>
      <c r="BC731" s="4"/>
      <c r="BD731" s="4"/>
      <c r="BE731" s="4"/>
      <c r="BF731" s="4"/>
      <c r="BG731" s="4"/>
      <c r="BH731" s="4"/>
      <c r="BI731" s="4"/>
      <c r="BJ731" s="4"/>
      <c r="BK731" s="4"/>
      <c r="BL731" s="4"/>
    </row>
    <row r="732" spans="1:64" x14ac:dyDescent="0.3">
      <c r="A732" s="266"/>
      <c r="B732" s="266"/>
      <c r="C732" s="266"/>
      <c r="D732" s="278"/>
      <c r="E732" s="286"/>
      <c r="F732" s="267"/>
      <c r="G732" s="288"/>
      <c r="H732" s="267"/>
      <c r="I732" s="267"/>
      <c r="J732" s="288"/>
      <c r="K732" s="267"/>
      <c r="L732" s="267"/>
      <c r="M732" s="288"/>
      <c r="N732" s="288"/>
      <c r="O732" s="267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  <c r="AQ732" s="4"/>
      <c r="AR732" s="4"/>
      <c r="AS732" s="4"/>
      <c r="AT732" s="4"/>
      <c r="AU732" s="4"/>
      <c r="AV732" s="4"/>
      <c r="AW732" s="4"/>
      <c r="AX732" s="4"/>
      <c r="AY732" s="4"/>
      <c r="AZ732" s="4"/>
      <c r="BA732" s="4"/>
      <c r="BB732" s="4"/>
      <c r="BC732" s="4"/>
      <c r="BD732" s="4"/>
      <c r="BE732" s="4"/>
      <c r="BF732" s="4"/>
      <c r="BG732" s="4"/>
      <c r="BH732" s="4"/>
      <c r="BI732" s="4"/>
      <c r="BJ732" s="4"/>
      <c r="BK732" s="4"/>
      <c r="BL732" s="4"/>
    </row>
    <row r="733" spans="1:64" x14ac:dyDescent="0.3">
      <c r="A733" s="266"/>
      <c r="B733" s="266"/>
      <c r="C733" s="266"/>
      <c r="D733" s="278"/>
      <c r="E733" s="286"/>
      <c r="F733" s="267"/>
      <c r="G733" s="288"/>
      <c r="H733" s="267"/>
      <c r="I733" s="267"/>
      <c r="J733" s="288"/>
      <c r="K733" s="267"/>
      <c r="L733" s="267"/>
      <c r="M733" s="288"/>
      <c r="N733" s="288"/>
      <c r="O733" s="267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  <c r="AS733" s="4"/>
      <c r="AT733" s="4"/>
      <c r="AU733" s="4"/>
      <c r="AV733" s="4"/>
      <c r="AW733" s="4"/>
      <c r="AX733" s="4"/>
      <c r="AY733" s="4"/>
      <c r="AZ733" s="4"/>
      <c r="BA733" s="4"/>
      <c r="BB733" s="4"/>
      <c r="BC733" s="4"/>
      <c r="BD733" s="4"/>
      <c r="BE733" s="4"/>
      <c r="BF733" s="4"/>
      <c r="BG733" s="4"/>
      <c r="BH733" s="4"/>
      <c r="BI733" s="4"/>
      <c r="BJ733" s="4"/>
      <c r="BK733" s="4"/>
      <c r="BL733" s="4"/>
    </row>
    <row r="734" spans="1:64" x14ac:dyDescent="0.3">
      <c r="A734" s="266"/>
      <c r="B734" s="266"/>
      <c r="C734" s="266"/>
      <c r="D734" s="278"/>
      <c r="E734" s="286"/>
      <c r="F734" s="267"/>
      <c r="G734" s="288"/>
      <c r="H734" s="267"/>
      <c r="I734" s="267"/>
      <c r="J734" s="288"/>
      <c r="K734" s="267"/>
      <c r="L734" s="267"/>
      <c r="M734" s="288"/>
      <c r="N734" s="288"/>
      <c r="O734" s="267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/>
      <c r="AS734" s="4"/>
      <c r="AT734" s="4"/>
      <c r="AU734" s="4"/>
      <c r="AV734" s="4"/>
      <c r="AW734" s="4"/>
      <c r="AX734" s="4"/>
      <c r="AY734" s="4"/>
      <c r="AZ734" s="4"/>
      <c r="BA734" s="4"/>
      <c r="BB734" s="4"/>
      <c r="BC734" s="4"/>
      <c r="BD734" s="4"/>
      <c r="BE734" s="4"/>
      <c r="BF734" s="4"/>
      <c r="BG734" s="4"/>
      <c r="BH734" s="4"/>
      <c r="BI734" s="4"/>
      <c r="BJ734" s="4"/>
      <c r="BK734" s="4"/>
      <c r="BL734" s="4"/>
    </row>
    <row r="735" spans="1:64" x14ac:dyDescent="0.3">
      <c r="A735" s="266"/>
      <c r="B735" s="266"/>
      <c r="C735" s="266"/>
      <c r="D735" s="278"/>
      <c r="E735" s="286"/>
      <c r="F735" s="267"/>
      <c r="G735" s="288"/>
      <c r="H735" s="267"/>
      <c r="I735" s="267"/>
      <c r="J735" s="288"/>
      <c r="K735" s="267"/>
      <c r="L735" s="267"/>
      <c r="M735" s="288"/>
      <c r="N735" s="288"/>
      <c r="O735" s="267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  <c r="AQ735" s="4"/>
      <c r="AR735" s="4"/>
      <c r="AS735" s="4"/>
      <c r="AT735" s="4"/>
      <c r="AU735" s="4"/>
      <c r="AV735" s="4"/>
      <c r="AW735" s="4"/>
      <c r="AX735" s="4"/>
      <c r="AY735" s="4"/>
      <c r="AZ735" s="4"/>
      <c r="BA735" s="4"/>
      <c r="BB735" s="4"/>
      <c r="BC735" s="4"/>
      <c r="BD735" s="4"/>
      <c r="BE735" s="4"/>
      <c r="BF735" s="4"/>
      <c r="BG735" s="4"/>
      <c r="BH735" s="4"/>
      <c r="BI735" s="4"/>
      <c r="BJ735" s="4"/>
      <c r="BK735" s="4"/>
      <c r="BL735" s="4"/>
    </row>
    <row r="736" spans="1:64" x14ac:dyDescent="0.3">
      <c r="A736" s="266"/>
      <c r="B736" s="266"/>
      <c r="C736" s="266"/>
      <c r="D736" s="278"/>
      <c r="E736" s="286"/>
      <c r="F736" s="267"/>
      <c r="G736" s="288"/>
      <c r="H736" s="267"/>
      <c r="I736" s="267"/>
      <c r="J736" s="288"/>
      <c r="K736" s="267"/>
      <c r="L736" s="267"/>
      <c r="M736" s="288"/>
      <c r="N736" s="288"/>
      <c r="O736" s="267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  <c r="AQ736" s="4"/>
      <c r="AR736" s="4"/>
      <c r="AS736" s="4"/>
      <c r="AT736" s="4"/>
      <c r="AU736" s="4"/>
      <c r="AV736" s="4"/>
      <c r="AW736" s="4"/>
      <c r="AX736" s="4"/>
      <c r="AY736" s="4"/>
      <c r="AZ736" s="4"/>
      <c r="BA736" s="4"/>
      <c r="BB736" s="4"/>
      <c r="BC736" s="4"/>
      <c r="BD736" s="4"/>
      <c r="BE736" s="4"/>
      <c r="BF736" s="4"/>
      <c r="BG736" s="4"/>
      <c r="BH736" s="4"/>
      <c r="BI736" s="4"/>
      <c r="BJ736" s="4"/>
      <c r="BK736" s="4"/>
      <c r="BL736" s="4"/>
    </row>
    <row r="737" spans="1:64" x14ac:dyDescent="0.3">
      <c r="A737" s="266"/>
      <c r="B737" s="266"/>
      <c r="C737" s="266"/>
      <c r="D737" s="278"/>
      <c r="E737" s="286"/>
      <c r="F737" s="267"/>
      <c r="G737" s="288"/>
      <c r="H737" s="267"/>
      <c r="I737" s="267"/>
      <c r="J737" s="288"/>
      <c r="K737" s="267"/>
      <c r="L737" s="267"/>
      <c r="M737" s="288"/>
      <c r="N737" s="288"/>
      <c r="O737" s="267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  <c r="AQ737" s="4"/>
      <c r="AR737" s="4"/>
      <c r="AS737" s="4"/>
      <c r="AT737" s="4"/>
      <c r="AU737" s="4"/>
      <c r="AV737" s="4"/>
      <c r="AW737" s="4"/>
      <c r="AX737" s="4"/>
      <c r="AY737" s="4"/>
      <c r="AZ737" s="4"/>
      <c r="BA737" s="4"/>
      <c r="BB737" s="4"/>
      <c r="BC737" s="4"/>
      <c r="BD737" s="4"/>
      <c r="BE737" s="4"/>
      <c r="BF737" s="4"/>
      <c r="BG737" s="4"/>
      <c r="BH737" s="4"/>
      <c r="BI737" s="4"/>
      <c r="BJ737" s="4"/>
      <c r="BK737" s="4"/>
      <c r="BL737" s="4"/>
    </row>
    <row r="738" spans="1:64" x14ac:dyDescent="0.3">
      <c r="A738" s="266"/>
      <c r="B738" s="266"/>
      <c r="C738" s="266"/>
      <c r="D738" s="278"/>
      <c r="E738" s="286"/>
      <c r="F738" s="267"/>
      <c r="G738" s="288"/>
      <c r="H738" s="267"/>
      <c r="I738" s="267"/>
      <c r="J738" s="288"/>
      <c r="K738" s="267"/>
      <c r="L738" s="267"/>
      <c r="M738" s="288"/>
      <c r="N738" s="288"/>
      <c r="O738" s="267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/>
      <c r="AS738" s="4"/>
      <c r="AT738" s="4"/>
      <c r="AU738" s="4"/>
      <c r="AV738" s="4"/>
      <c r="AW738" s="4"/>
      <c r="AX738" s="4"/>
      <c r="AY738" s="4"/>
      <c r="AZ738" s="4"/>
      <c r="BA738" s="4"/>
      <c r="BB738" s="4"/>
      <c r="BC738" s="4"/>
      <c r="BD738" s="4"/>
      <c r="BE738" s="4"/>
      <c r="BF738" s="4"/>
      <c r="BG738" s="4"/>
      <c r="BH738" s="4"/>
      <c r="BI738" s="4"/>
      <c r="BJ738" s="4"/>
      <c r="BK738" s="4"/>
      <c r="BL738" s="4"/>
    </row>
    <row r="739" spans="1:64" x14ac:dyDescent="0.3">
      <c r="A739" s="266"/>
      <c r="B739" s="266"/>
      <c r="C739" s="266"/>
      <c r="D739" s="278"/>
      <c r="E739" s="286"/>
      <c r="F739" s="267"/>
      <c r="G739" s="288"/>
      <c r="H739" s="267"/>
      <c r="I739" s="267"/>
      <c r="J739" s="288"/>
      <c r="K739" s="267"/>
      <c r="L739" s="267"/>
      <c r="M739" s="288"/>
      <c r="N739" s="288"/>
      <c r="O739" s="267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  <c r="AQ739" s="4"/>
      <c r="AR739" s="4"/>
      <c r="AS739" s="4"/>
      <c r="AT739" s="4"/>
      <c r="AU739" s="4"/>
      <c r="AV739" s="4"/>
      <c r="AW739" s="4"/>
      <c r="AX739" s="4"/>
      <c r="AY739" s="4"/>
      <c r="AZ739" s="4"/>
      <c r="BA739" s="4"/>
      <c r="BB739" s="4"/>
      <c r="BC739" s="4"/>
      <c r="BD739" s="4"/>
      <c r="BE739" s="4"/>
      <c r="BF739" s="4"/>
      <c r="BG739" s="4"/>
      <c r="BH739" s="4"/>
      <c r="BI739" s="4"/>
      <c r="BJ739" s="4"/>
      <c r="BK739" s="4"/>
      <c r="BL739" s="4"/>
    </row>
    <row r="740" spans="1:64" x14ac:dyDescent="0.3">
      <c r="A740" s="266"/>
      <c r="B740" s="266"/>
      <c r="C740" s="266"/>
      <c r="D740" s="278"/>
      <c r="E740" s="286"/>
      <c r="F740" s="267"/>
      <c r="G740" s="288"/>
      <c r="H740" s="267"/>
      <c r="I740" s="267"/>
      <c r="J740" s="288"/>
      <c r="K740" s="267"/>
      <c r="L740" s="267"/>
      <c r="M740" s="288"/>
      <c r="N740" s="288"/>
      <c r="O740" s="267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  <c r="AS740" s="4"/>
      <c r="AT740" s="4"/>
      <c r="AU740" s="4"/>
      <c r="AV740" s="4"/>
      <c r="AW740" s="4"/>
      <c r="AX740" s="4"/>
      <c r="AY740" s="4"/>
      <c r="AZ740" s="4"/>
      <c r="BA740" s="4"/>
      <c r="BB740" s="4"/>
      <c r="BC740" s="4"/>
      <c r="BD740" s="4"/>
      <c r="BE740" s="4"/>
      <c r="BF740" s="4"/>
      <c r="BG740" s="4"/>
      <c r="BH740" s="4"/>
      <c r="BI740" s="4"/>
      <c r="BJ740" s="4"/>
      <c r="BK740" s="4"/>
      <c r="BL740" s="4"/>
    </row>
    <row r="741" spans="1:64" x14ac:dyDescent="0.3">
      <c r="A741" s="266"/>
      <c r="B741" s="266"/>
      <c r="C741" s="266"/>
      <c r="D741" s="278"/>
      <c r="E741" s="286"/>
      <c r="F741" s="267"/>
      <c r="G741" s="288"/>
      <c r="H741" s="267"/>
      <c r="I741" s="267"/>
      <c r="J741" s="288"/>
      <c r="K741" s="267"/>
      <c r="L741" s="267"/>
      <c r="M741" s="288"/>
      <c r="N741" s="288"/>
      <c r="O741" s="267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  <c r="AR741" s="4"/>
      <c r="AS741" s="4"/>
      <c r="AT741" s="4"/>
      <c r="AU741" s="4"/>
      <c r="AV741" s="4"/>
      <c r="AW741" s="4"/>
      <c r="AX741" s="4"/>
      <c r="AY741" s="4"/>
      <c r="AZ741" s="4"/>
      <c r="BA741" s="4"/>
      <c r="BB741" s="4"/>
      <c r="BC741" s="4"/>
      <c r="BD741" s="4"/>
      <c r="BE741" s="4"/>
      <c r="BF741" s="4"/>
      <c r="BG741" s="4"/>
      <c r="BH741" s="4"/>
      <c r="BI741" s="4"/>
      <c r="BJ741" s="4"/>
      <c r="BK741" s="4"/>
      <c r="BL741" s="4"/>
    </row>
    <row r="742" spans="1:64" x14ac:dyDescent="0.3">
      <c r="A742" s="266"/>
      <c r="B742" s="266"/>
      <c r="C742" s="266"/>
      <c r="D742" s="278"/>
      <c r="E742" s="286"/>
      <c r="F742" s="267"/>
      <c r="G742" s="288"/>
      <c r="H742" s="267"/>
      <c r="I742" s="267"/>
      <c r="J742" s="288"/>
      <c r="K742" s="267"/>
      <c r="L742" s="267"/>
      <c r="M742" s="288"/>
      <c r="N742" s="288"/>
      <c r="O742" s="267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  <c r="AQ742" s="4"/>
      <c r="AR742" s="4"/>
      <c r="AS742" s="4"/>
      <c r="AT742" s="4"/>
      <c r="AU742" s="4"/>
      <c r="AV742" s="4"/>
      <c r="AW742" s="4"/>
      <c r="AX742" s="4"/>
      <c r="AY742" s="4"/>
      <c r="AZ742" s="4"/>
      <c r="BA742" s="4"/>
      <c r="BB742" s="4"/>
      <c r="BC742" s="4"/>
      <c r="BD742" s="4"/>
      <c r="BE742" s="4"/>
      <c r="BF742" s="4"/>
      <c r="BG742" s="4"/>
      <c r="BH742" s="4"/>
      <c r="BI742" s="4"/>
      <c r="BJ742" s="4"/>
      <c r="BK742" s="4"/>
      <c r="BL742" s="4"/>
    </row>
    <row r="743" spans="1:64" x14ac:dyDescent="0.3">
      <c r="A743" s="266"/>
      <c r="B743" s="266"/>
      <c r="C743" s="266"/>
      <c r="D743" s="278"/>
      <c r="E743" s="286"/>
      <c r="F743" s="267"/>
      <c r="G743" s="288"/>
      <c r="H743" s="267"/>
      <c r="I743" s="267"/>
      <c r="J743" s="288"/>
      <c r="K743" s="267"/>
      <c r="L743" s="267"/>
      <c r="M743" s="288"/>
      <c r="N743" s="288"/>
      <c r="O743" s="267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  <c r="AR743" s="4"/>
      <c r="AS743" s="4"/>
      <c r="AT743" s="4"/>
      <c r="AU743" s="4"/>
      <c r="AV743" s="4"/>
      <c r="AW743" s="4"/>
      <c r="AX743" s="4"/>
      <c r="AY743" s="4"/>
      <c r="AZ743" s="4"/>
      <c r="BA743" s="4"/>
      <c r="BB743" s="4"/>
      <c r="BC743" s="4"/>
      <c r="BD743" s="4"/>
      <c r="BE743" s="4"/>
      <c r="BF743" s="4"/>
      <c r="BG743" s="4"/>
      <c r="BH743" s="4"/>
      <c r="BI743" s="4"/>
      <c r="BJ743" s="4"/>
      <c r="BK743" s="4"/>
      <c r="BL743" s="4"/>
    </row>
    <row r="744" spans="1:64" x14ac:dyDescent="0.3">
      <c r="A744" s="266"/>
      <c r="B744" s="266"/>
      <c r="C744" s="266"/>
      <c r="D744" s="278"/>
      <c r="E744" s="286"/>
      <c r="F744" s="267"/>
      <c r="G744" s="288"/>
      <c r="H744" s="267"/>
      <c r="I744" s="267"/>
      <c r="J744" s="288"/>
      <c r="K744" s="267"/>
      <c r="L744" s="267"/>
      <c r="M744" s="288"/>
      <c r="N744" s="288"/>
      <c r="O744" s="267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  <c r="AS744" s="4"/>
      <c r="AT744" s="4"/>
      <c r="AU744" s="4"/>
      <c r="AV744" s="4"/>
      <c r="AW744" s="4"/>
      <c r="AX744" s="4"/>
      <c r="AY744" s="4"/>
      <c r="AZ744" s="4"/>
      <c r="BA744" s="4"/>
      <c r="BB744" s="4"/>
      <c r="BC744" s="4"/>
      <c r="BD744" s="4"/>
      <c r="BE744" s="4"/>
      <c r="BF744" s="4"/>
      <c r="BG744" s="4"/>
      <c r="BH744" s="4"/>
      <c r="BI744" s="4"/>
      <c r="BJ744" s="4"/>
      <c r="BK744" s="4"/>
      <c r="BL744" s="4"/>
    </row>
    <row r="745" spans="1:64" x14ac:dyDescent="0.3">
      <c r="A745" s="266"/>
      <c r="B745" s="266"/>
      <c r="C745" s="266"/>
      <c r="D745" s="278"/>
      <c r="E745" s="286"/>
      <c r="F745" s="267"/>
      <c r="G745" s="288"/>
      <c r="H745" s="267"/>
      <c r="I745" s="267"/>
      <c r="J745" s="288"/>
      <c r="K745" s="267"/>
      <c r="L745" s="267"/>
      <c r="M745" s="288"/>
      <c r="N745" s="288"/>
      <c r="O745" s="267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  <c r="AQ745" s="4"/>
      <c r="AR745" s="4"/>
      <c r="AS745" s="4"/>
      <c r="AT745" s="4"/>
      <c r="AU745" s="4"/>
      <c r="AV745" s="4"/>
      <c r="AW745" s="4"/>
      <c r="AX745" s="4"/>
      <c r="AY745" s="4"/>
      <c r="AZ745" s="4"/>
      <c r="BA745" s="4"/>
      <c r="BB745" s="4"/>
      <c r="BC745" s="4"/>
      <c r="BD745" s="4"/>
      <c r="BE745" s="4"/>
      <c r="BF745" s="4"/>
      <c r="BG745" s="4"/>
      <c r="BH745" s="4"/>
      <c r="BI745" s="4"/>
      <c r="BJ745" s="4"/>
      <c r="BK745" s="4"/>
      <c r="BL745" s="4"/>
    </row>
    <row r="746" spans="1:64" x14ac:dyDescent="0.3">
      <c r="A746" s="266"/>
      <c r="B746" s="266"/>
      <c r="C746" s="266"/>
      <c r="D746" s="278"/>
      <c r="E746" s="286"/>
      <c r="F746" s="267"/>
      <c r="G746" s="288"/>
      <c r="H746" s="267"/>
      <c r="I746" s="267"/>
      <c r="J746" s="288"/>
      <c r="K746" s="267"/>
      <c r="L746" s="267"/>
      <c r="M746" s="288"/>
      <c r="N746" s="288"/>
      <c r="O746" s="267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  <c r="AR746" s="4"/>
      <c r="AS746" s="4"/>
      <c r="AT746" s="4"/>
      <c r="AU746" s="4"/>
      <c r="AV746" s="4"/>
      <c r="AW746" s="4"/>
      <c r="AX746" s="4"/>
      <c r="AY746" s="4"/>
      <c r="AZ746" s="4"/>
      <c r="BA746" s="4"/>
      <c r="BB746" s="4"/>
      <c r="BC746" s="4"/>
      <c r="BD746" s="4"/>
      <c r="BE746" s="4"/>
      <c r="BF746" s="4"/>
      <c r="BG746" s="4"/>
      <c r="BH746" s="4"/>
      <c r="BI746" s="4"/>
      <c r="BJ746" s="4"/>
      <c r="BK746" s="4"/>
      <c r="BL746" s="4"/>
    </row>
    <row r="747" spans="1:64" x14ac:dyDescent="0.3">
      <c r="A747" s="266"/>
      <c r="B747" s="266"/>
      <c r="C747" s="266"/>
      <c r="D747" s="278"/>
      <c r="E747" s="286"/>
      <c r="F747" s="267"/>
      <c r="G747" s="288"/>
      <c r="H747" s="267"/>
      <c r="I747" s="267"/>
      <c r="J747" s="288"/>
      <c r="K747" s="267"/>
      <c r="L747" s="267"/>
      <c r="M747" s="288"/>
      <c r="N747" s="288"/>
      <c r="O747" s="267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  <c r="AQ747" s="4"/>
      <c r="AR747" s="4"/>
      <c r="AS747" s="4"/>
      <c r="AT747" s="4"/>
      <c r="AU747" s="4"/>
      <c r="AV747" s="4"/>
      <c r="AW747" s="4"/>
      <c r="AX747" s="4"/>
      <c r="AY747" s="4"/>
      <c r="AZ747" s="4"/>
      <c r="BA747" s="4"/>
      <c r="BB747" s="4"/>
      <c r="BC747" s="4"/>
      <c r="BD747" s="4"/>
      <c r="BE747" s="4"/>
      <c r="BF747" s="4"/>
      <c r="BG747" s="4"/>
      <c r="BH747" s="4"/>
      <c r="BI747" s="4"/>
      <c r="BJ747" s="4"/>
      <c r="BK747" s="4"/>
      <c r="BL747" s="4"/>
    </row>
    <row r="748" spans="1:64" x14ac:dyDescent="0.3">
      <c r="A748" s="266"/>
      <c r="B748" s="266"/>
      <c r="C748" s="266"/>
      <c r="D748" s="278"/>
      <c r="E748" s="286"/>
      <c r="F748" s="267"/>
      <c r="G748" s="288"/>
      <c r="H748" s="267"/>
      <c r="I748" s="267"/>
      <c r="J748" s="288"/>
      <c r="K748" s="267"/>
      <c r="L748" s="267"/>
      <c r="M748" s="288"/>
      <c r="N748" s="288"/>
      <c r="O748" s="267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  <c r="AS748" s="4"/>
      <c r="AT748" s="4"/>
      <c r="AU748" s="4"/>
      <c r="AV748" s="4"/>
      <c r="AW748" s="4"/>
      <c r="AX748" s="4"/>
      <c r="AY748" s="4"/>
      <c r="AZ748" s="4"/>
      <c r="BA748" s="4"/>
      <c r="BB748" s="4"/>
      <c r="BC748" s="4"/>
      <c r="BD748" s="4"/>
      <c r="BE748" s="4"/>
      <c r="BF748" s="4"/>
      <c r="BG748" s="4"/>
      <c r="BH748" s="4"/>
      <c r="BI748" s="4"/>
      <c r="BJ748" s="4"/>
      <c r="BK748" s="4"/>
      <c r="BL748" s="4"/>
    </row>
    <row r="749" spans="1:64" x14ac:dyDescent="0.3">
      <c r="A749" s="266"/>
      <c r="B749" s="266"/>
      <c r="C749" s="266"/>
      <c r="D749" s="278"/>
      <c r="E749" s="286"/>
      <c r="F749" s="267"/>
      <c r="G749" s="288"/>
      <c r="H749" s="267"/>
      <c r="I749" s="267"/>
      <c r="J749" s="288"/>
      <c r="K749" s="267"/>
      <c r="L749" s="267"/>
      <c r="M749" s="288"/>
      <c r="N749" s="288"/>
      <c r="O749" s="267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4"/>
      <c r="AQ749" s="4"/>
      <c r="AR749" s="4"/>
      <c r="AS749" s="4"/>
      <c r="AT749" s="4"/>
      <c r="AU749" s="4"/>
      <c r="AV749" s="4"/>
      <c r="AW749" s="4"/>
      <c r="AX749" s="4"/>
      <c r="AY749" s="4"/>
      <c r="AZ749" s="4"/>
      <c r="BA749" s="4"/>
      <c r="BB749" s="4"/>
      <c r="BC749" s="4"/>
      <c r="BD749" s="4"/>
      <c r="BE749" s="4"/>
      <c r="BF749" s="4"/>
      <c r="BG749" s="4"/>
      <c r="BH749" s="4"/>
      <c r="BI749" s="4"/>
      <c r="BJ749" s="4"/>
      <c r="BK749" s="4"/>
      <c r="BL749" s="4"/>
    </row>
    <row r="750" spans="1:64" x14ac:dyDescent="0.3">
      <c r="A750" s="266"/>
      <c r="B750" s="266"/>
      <c r="C750" s="266"/>
      <c r="D750" s="278"/>
      <c r="E750" s="286"/>
      <c r="F750" s="267"/>
      <c r="G750" s="288"/>
      <c r="H750" s="267"/>
      <c r="I750" s="267"/>
      <c r="J750" s="288"/>
      <c r="K750" s="267"/>
      <c r="L750" s="267"/>
      <c r="M750" s="288"/>
      <c r="N750" s="288"/>
      <c r="O750" s="267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  <c r="AR750" s="4"/>
      <c r="AS750" s="4"/>
      <c r="AT750" s="4"/>
      <c r="AU750" s="4"/>
      <c r="AV750" s="4"/>
      <c r="AW750" s="4"/>
      <c r="AX750" s="4"/>
      <c r="AY750" s="4"/>
      <c r="AZ750" s="4"/>
      <c r="BA750" s="4"/>
      <c r="BB750" s="4"/>
      <c r="BC750" s="4"/>
      <c r="BD750" s="4"/>
      <c r="BE750" s="4"/>
      <c r="BF750" s="4"/>
      <c r="BG750" s="4"/>
      <c r="BH750" s="4"/>
      <c r="BI750" s="4"/>
      <c r="BJ750" s="4"/>
      <c r="BK750" s="4"/>
      <c r="BL750" s="4"/>
    </row>
    <row r="751" spans="1:64" x14ac:dyDescent="0.3">
      <c r="A751" s="266"/>
      <c r="B751" s="266"/>
      <c r="C751" s="266"/>
      <c r="D751" s="278"/>
      <c r="E751" s="286"/>
      <c r="F751" s="267"/>
      <c r="G751" s="288"/>
      <c r="H751" s="267"/>
      <c r="I751" s="267"/>
      <c r="J751" s="288"/>
      <c r="K751" s="267"/>
      <c r="L751" s="267"/>
      <c r="M751" s="288"/>
      <c r="N751" s="288"/>
      <c r="O751" s="267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  <c r="AQ751" s="4"/>
      <c r="AR751" s="4"/>
      <c r="AS751" s="4"/>
      <c r="AT751" s="4"/>
      <c r="AU751" s="4"/>
      <c r="AV751" s="4"/>
      <c r="AW751" s="4"/>
      <c r="AX751" s="4"/>
      <c r="AY751" s="4"/>
      <c r="AZ751" s="4"/>
      <c r="BA751" s="4"/>
      <c r="BB751" s="4"/>
      <c r="BC751" s="4"/>
      <c r="BD751" s="4"/>
      <c r="BE751" s="4"/>
      <c r="BF751" s="4"/>
      <c r="BG751" s="4"/>
      <c r="BH751" s="4"/>
      <c r="BI751" s="4"/>
      <c r="BJ751" s="4"/>
      <c r="BK751" s="4"/>
      <c r="BL751" s="4"/>
    </row>
    <row r="752" spans="1:64" x14ac:dyDescent="0.3">
      <c r="A752" s="266"/>
      <c r="B752" s="266"/>
      <c r="C752" s="266"/>
      <c r="D752" s="278"/>
      <c r="E752" s="286"/>
      <c r="F752" s="267"/>
      <c r="G752" s="288"/>
      <c r="H752" s="267"/>
      <c r="I752" s="267"/>
      <c r="J752" s="288"/>
      <c r="K752" s="267"/>
      <c r="L752" s="267"/>
      <c r="M752" s="288"/>
      <c r="N752" s="288"/>
      <c r="O752" s="267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  <c r="AR752" s="4"/>
      <c r="AS752" s="4"/>
      <c r="AT752" s="4"/>
      <c r="AU752" s="4"/>
      <c r="AV752" s="4"/>
      <c r="AW752" s="4"/>
      <c r="AX752" s="4"/>
      <c r="AY752" s="4"/>
      <c r="AZ752" s="4"/>
      <c r="BA752" s="4"/>
      <c r="BB752" s="4"/>
      <c r="BC752" s="4"/>
      <c r="BD752" s="4"/>
      <c r="BE752" s="4"/>
      <c r="BF752" s="4"/>
      <c r="BG752" s="4"/>
      <c r="BH752" s="4"/>
      <c r="BI752" s="4"/>
      <c r="BJ752" s="4"/>
      <c r="BK752" s="4"/>
      <c r="BL752" s="4"/>
    </row>
    <row r="753" spans="1:64" x14ac:dyDescent="0.3">
      <c r="A753" s="266"/>
      <c r="B753" s="266"/>
      <c r="C753" s="266"/>
      <c r="D753" s="278"/>
      <c r="E753" s="286"/>
      <c r="F753" s="267"/>
      <c r="G753" s="288"/>
      <c r="H753" s="267"/>
      <c r="I753" s="267"/>
      <c r="J753" s="288"/>
      <c r="K753" s="267"/>
      <c r="L753" s="267"/>
      <c r="M753" s="288"/>
      <c r="N753" s="288"/>
      <c r="O753" s="267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  <c r="AQ753" s="4"/>
      <c r="AR753" s="4"/>
      <c r="AS753" s="4"/>
      <c r="AT753" s="4"/>
      <c r="AU753" s="4"/>
      <c r="AV753" s="4"/>
      <c r="AW753" s="4"/>
      <c r="AX753" s="4"/>
      <c r="AY753" s="4"/>
      <c r="AZ753" s="4"/>
      <c r="BA753" s="4"/>
      <c r="BB753" s="4"/>
      <c r="BC753" s="4"/>
      <c r="BD753" s="4"/>
      <c r="BE753" s="4"/>
      <c r="BF753" s="4"/>
      <c r="BG753" s="4"/>
      <c r="BH753" s="4"/>
      <c r="BI753" s="4"/>
      <c r="BJ753" s="4"/>
      <c r="BK753" s="4"/>
      <c r="BL753" s="4"/>
    </row>
    <row r="754" spans="1:64" x14ac:dyDescent="0.3">
      <c r="A754" s="266"/>
      <c r="B754" s="266"/>
      <c r="C754" s="266"/>
      <c r="D754" s="278"/>
      <c r="E754" s="286"/>
      <c r="F754" s="267"/>
      <c r="G754" s="288"/>
      <c r="H754" s="267"/>
      <c r="I754" s="267"/>
      <c r="J754" s="288"/>
      <c r="K754" s="267"/>
      <c r="L754" s="267"/>
      <c r="M754" s="288"/>
      <c r="N754" s="288"/>
      <c r="O754" s="267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/>
      <c r="AS754" s="4"/>
      <c r="AT754" s="4"/>
      <c r="AU754" s="4"/>
      <c r="AV754" s="4"/>
      <c r="AW754" s="4"/>
      <c r="AX754" s="4"/>
      <c r="AY754" s="4"/>
      <c r="AZ754" s="4"/>
      <c r="BA754" s="4"/>
      <c r="BB754" s="4"/>
      <c r="BC754" s="4"/>
      <c r="BD754" s="4"/>
      <c r="BE754" s="4"/>
      <c r="BF754" s="4"/>
      <c r="BG754" s="4"/>
      <c r="BH754" s="4"/>
      <c r="BI754" s="4"/>
      <c r="BJ754" s="4"/>
      <c r="BK754" s="4"/>
      <c r="BL754" s="4"/>
    </row>
    <row r="755" spans="1:64" x14ac:dyDescent="0.3">
      <c r="A755" s="266"/>
      <c r="B755" s="266"/>
      <c r="C755" s="266"/>
      <c r="D755" s="278"/>
      <c r="E755" s="286"/>
      <c r="F755" s="267"/>
      <c r="G755" s="288"/>
      <c r="H755" s="267"/>
      <c r="I755" s="267"/>
      <c r="J755" s="288"/>
      <c r="K755" s="267"/>
      <c r="L755" s="267"/>
      <c r="M755" s="288"/>
      <c r="N755" s="288"/>
      <c r="O755" s="267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  <c r="AQ755" s="4"/>
      <c r="AR755" s="4"/>
      <c r="AS755" s="4"/>
      <c r="AT755" s="4"/>
      <c r="AU755" s="4"/>
      <c r="AV755" s="4"/>
      <c r="AW755" s="4"/>
      <c r="AX755" s="4"/>
      <c r="AY755" s="4"/>
      <c r="AZ755" s="4"/>
      <c r="BA755" s="4"/>
      <c r="BB755" s="4"/>
      <c r="BC755" s="4"/>
      <c r="BD755" s="4"/>
      <c r="BE755" s="4"/>
      <c r="BF755" s="4"/>
      <c r="BG755" s="4"/>
      <c r="BH755" s="4"/>
      <c r="BI755" s="4"/>
      <c r="BJ755" s="4"/>
      <c r="BK755" s="4"/>
      <c r="BL755" s="4"/>
    </row>
    <row r="756" spans="1:64" x14ac:dyDescent="0.3">
      <c r="A756" s="266"/>
      <c r="B756" s="266"/>
      <c r="C756" s="266"/>
      <c r="D756" s="278"/>
      <c r="E756" s="286"/>
      <c r="F756" s="267"/>
      <c r="G756" s="288"/>
      <c r="H756" s="267"/>
      <c r="I756" s="267"/>
      <c r="J756" s="288"/>
      <c r="K756" s="267"/>
      <c r="L756" s="267"/>
      <c r="M756" s="288"/>
      <c r="N756" s="288"/>
      <c r="O756" s="267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  <c r="AQ756" s="4"/>
      <c r="AR756" s="4"/>
      <c r="AS756" s="4"/>
      <c r="AT756" s="4"/>
      <c r="AU756" s="4"/>
      <c r="AV756" s="4"/>
      <c r="AW756" s="4"/>
      <c r="AX756" s="4"/>
      <c r="AY756" s="4"/>
      <c r="AZ756" s="4"/>
      <c r="BA756" s="4"/>
      <c r="BB756" s="4"/>
      <c r="BC756" s="4"/>
      <c r="BD756" s="4"/>
      <c r="BE756" s="4"/>
      <c r="BF756" s="4"/>
      <c r="BG756" s="4"/>
      <c r="BH756" s="4"/>
      <c r="BI756" s="4"/>
      <c r="BJ756" s="4"/>
      <c r="BK756" s="4"/>
      <c r="BL756" s="4"/>
    </row>
    <row r="757" spans="1:64" x14ac:dyDescent="0.3">
      <c r="A757" s="266"/>
      <c r="B757" s="266"/>
      <c r="C757" s="266"/>
      <c r="D757" s="278"/>
      <c r="E757" s="286"/>
      <c r="F757" s="267"/>
      <c r="G757" s="288"/>
      <c r="H757" s="267"/>
      <c r="I757" s="267"/>
      <c r="J757" s="288"/>
      <c r="K757" s="267"/>
      <c r="L757" s="267"/>
      <c r="M757" s="288"/>
      <c r="N757" s="288"/>
      <c r="O757" s="267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  <c r="AR757" s="4"/>
      <c r="AS757" s="4"/>
      <c r="AT757" s="4"/>
      <c r="AU757" s="4"/>
      <c r="AV757" s="4"/>
      <c r="AW757" s="4"/>
      <c r="AX757" s="4"/>
      <c r="AY757" s="4"/>
      <c r="AZ757" s="4"/>
      <c r="BA757" s="4"/>
      <c r="BB757" s="4"/>
      <c r="BC757" s="4"/>
      <c r="BD757" s="4"/>
      <c r="BE757" s="4"/>
      <c r="BF757" s="4"/>
      <c r="BG757" s="4"/>
      <c r="BH757" s="4"/>
      <c r="BI757" s="4"/>
      <c r="BJ757" s="4"/>
      <c r="BK757" s="4"/>
      <c r="BL757" s="4"/>
    </row>
    <row r="758" spans="1:64" x14ac:dyDescent="0.3">
      <c r="A758" s="266"/>
      <c r="B758" s="266"/>
      <c r="C758" s="266"/>
      <c r="D758" s="278"/>
      <c r="E758" s="286"/>
      <c r="F758" s="267"/>
      <c r="G758" s="288"/>
      <c r="H758" s="267"/>
      <c r="I758" s="267"/>
      <c r="J758" s="288"/>
      <c r="K758" s="267"/>
      <c r="L758" s="267"/>
      <c r="M758" s="288"/>
      <c r="N758" s="288"/>
      <c r="O758" s="267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  <c r="AQ758" s="4"/>
      <c r="AR758" s="4"/>
      <c r="AS758" s="4"/>
      <c r="AT758" s="4"/>
      <c r="AU758" s="4"/>
      <c r="AV758" s="4"/>
      <c r="AW758" s="4"/>
      <c r="AX758" s="4"/>
      <c r="AY758" s="4"/>
      <c r="AZ758" s="4"/>
      <c r="BA758" s="4"/>
      <c r="BB758" s="4"/>
      <c r="BC758" s="4"/>
      <c r="BD758" s="4"/>
      <c r="BE758" s="4"/>
      <c r="BF758" s="4"/>
      <c r="BG758" s="4"/>
      <c r="BH758" s="4"/>
      <c r="BI758" s="4"/>
      <c r="BJ758" s="4"/>
      <c r="BK758" s="4"/>
      <c r="BL758" s="4"/>
    </row>
    <row r="759" spans="1:64" x14ac:dyDescent="0.3">
      <c r="A759" s="266"/>
      <c r="B759" s="266"/>
      <c r="C759" s="266"/>
      <c r="D759" s="278"/>
      <c r="E759" s="286"/>
      <c r="F759" s="267"/>
      <c r="G759" s="288"/>
      <c r="H759" s="267"/>
      <c r="I759" s="267"/>
      <c r="J759" s="288"/>
      <c r="K759" s="267"/>
      <c r="L759" s="267"/>
      <c r="M759" s="288"/>
      <c r="N759" s="288"/>
      <c r="O759" s="267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  <c r="AQ759" s="4"/>
      <c r="AR759" s="4"/>
      <c r="AS759" s="4"/>
      <c r="AT759" s="4"/>
      <c r="AU759" s="4"/>
      <c r="AV759" s="4"/>
      <c r="AW759" s="4"/>
      <c r="AX759" s="4"/>
      <c r="AY759" s="4"/>
      <c r="AZ759" s="4"/>
      <c r="BA759" s="4"/>
      <c r="BB759" s="4"/>
      <c r="BC759" s="4"/>
      <c r="BD759" s="4"/>
      <c r="BE759" s="4"/>
      <c r="BF759" s="4"/>
      <c r="BG759" s="4"/>
      <c r="BH759" s="4"/>
      <c r="BI759" s="4"/>
      <c r="BJ759" s="4"/>
      <c r="BK759" s="4"/>
      <c r="BL759" s="4"/>
    </row>
    <row r="760" spans="1:64" x14ac:dyDescent="0.3">
      <c r="A760" s="266"/>
      <c r="B760" s="266"/>
      <c r="C760" s="266"/>
      <c r="D760" s="278"/>
      <c r="E760" s="286"/>
      <c r="F760" s="267"/>
      <c r="G760" s="288"/>
      <c r="H760" s="267"/>
      <c r="I760" s="267"/>
      <c r="J760" s="288"/>
      <c r="K760" s="267"/>
      <c r="L760" s="267"/>
      <c r="M760" s="288"/>
      <c r="N760" s="288"/>
      <c r="O760" s="267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  <c r="AQ760" s="4"/>
      <c r="AR760" s="4"/>
      <c r="AS760" s="4"/>
      <c r="AT760" s="4"/>
      <c r="AU760" s="4"/>
      <c r="AV760" s="4"/>
      <c r="AW760" s="4"/>
      <c r="AX760" s="4"/>
      <c r="AY760" s="4"/>
      <c r="AZ760" s="4"/>
      <c r="BA760" s="4"/>
      <c r="BB760" s="4"/>
      <c r="BC760" s="4"/>
      <c r="BD760" s="4"/>
      <c r="BE760" s="4"/>
      <c r="BF760" s="4"/>
      <c r="BG760" s="4"/>
      <c r="BH760" s="4"/>
      <c r="BI760" s="4"/>
      <c r="BJ760" s="4"/>
      <c r="BK760" s="4"/>
      <c r="BL760" s="4"/>
    </row>
    <row r="761" spans="1:64" x14ac:dyDescent="0.3">
      <c r="A761" s="266"/>
      <c r="B761" s="266"/>
      <c r="C761" s="266"/>
      <c r="D761" s="278"/>
      <c r="E761" s="286"/>
      <c r="F761" s="267"/>
      <c r="G761" s="288"/>
      <c r="H761" s="267"/>
      <c r="I761" s="267"/>
      <c r="J761" s="288"/>
      <c r="K761" s="267"/>
      <c r="L761" s="267"/>
      <c r="M761" s="288"/>
      <c r="N761" s="288"/>
      <c r="O761" s="267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  <c r="AQ761" s="4"/>
      <c r="AR761" s="4"/>
      <c r="AS761" s="4"/>
      <c r="AT761" s="4"/>
      <c r="AU761" s="4"/>
      <c r="AV761" s="4"/>
      <c r="AW761" s="4"/>
      <c r="AX761" s="4"/>
      <c r="AY761" s="4"/>
      <c r="AZ761" s="4"/>
      <c r="BA761" s="4"/>
      <c r="BB761" s="4"/>
      <c r="BC761" s="4"/>
      <c r="BD761" s="4"/>
      <c r="BE761" s="4"/>
      <c r="BF761" s="4"/>
      <c r="BG761" s="4"/>
      <c r="BH761" s="4"/>
      <c r="BI761" s="4"/>
      <c r="BJ761" s="4"/>
      <c r="BK761" s="4"/>
      <c r="BL761" s="4"/>
    </row>
    <row r="762" spans="1:64" x14ac:dyDescent="0.3">
      <c r="A762" s="266"/>
      <c r="B762" s="266"/>
      <c r="C762" s="266"/>
      <c r="D762" s="278"/>
      <c r="E762" s="286"/>
      <c r="F762" s="267"/>
      <c r="G762" s="288"/>
      <c r="H762" s="267"/>
      <c r="I762" s="267"/>
      <c r="J762" s="288"/>
      <c r="K762" s="267"/>
      <c r="L762" s="267"/>
      <c r="M762" s="288"/>
      <c r="N762" s="288"/>
      <c r="O762" s="267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  <c r="AK762" s="4"/>
      <c r="AL762" s="4"/>
      <c r="AM762" s="4"/>
      <c r="AN762" s="4"/>
      <c r="AO762" s="4"/>
      <c r="AP762" s="4"/>
      <c r="AQ762" s="4"/>
      <c r="AR762" s="4"/>
      <c r="AS762" s="4"/>
      <c r="AT762" s="4"/>
      <c r="AU762" s="4"/>
      <c r="AV762" s="4"/>
      <c r="AW762" s="4"/>
      <c r="AX762" s="4"/>
      <c r="AY762" s="4"/>
      <c r="AZ762" s="4"/>
      <c r="BA762" s="4"/>
      <c r="BB762" s="4"/>
      <c r="BC762" s="4"/>
      <c r="BD762" s="4"/>
      <c r="BE762" s="4"/>
      <c r="BF762" s="4"/>
      <c r="BG762" s="4"/>
      <c r="BH762" s="4"/>
      <c r="BI762" s="4"/>
      <c r="BJ762" s="4"/>
      <c r="BK762" s="4"/>
      <c r="BL762" s="4"/>
    </row>
    <row r="763" spans="1:64" x14ac:dyDescent="0.3">
      <c r="A763" s="266"/>
      <c r="B763" s="266"/>
      <c r="C763" s="266"/>
      <c r="D763" s="278"/>
      <c r="E763" s="286"/>
      <c r="F763" s="267"/>
      <c r="G763" s="288"/>
      <c r="H763" s="267"/>
      <c r="I763" s="267"/>
      <c r="J763" s="288"/>
      <c r="K763" s="267"/>
      <c r="L763" s="267"/>
      <c r="M763" s="288"/>
      <c r="N763" s="288"/>
      <c r="O763" s="267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  <c r="AQ763" s="4"/>
      <c r="AR763" s="4"/>
      <c r="AS763" s="4"/>
      <c r="AT763" s="4"/>
      <c r="AU763" s="4"/>
      <c r="AV763" s="4"/>
      <c r="AW763" s="4"/>
      <c r="AX763" s="4"/>
      <c r="AY763" s="4"/>
      <c r="AZ763" s="4"/>
      <c r="BA763" s="4"/>
      <c r="BB763" s="4"/>
      <c r="BC763" s="4"/>
      <c r="BD763" s="4"/>
      <c r="BE763" s="4"/>
      <c r="BF763" s="4"/>
      <c r="BG763" s="4"/>
      <c r="BH763" s="4"/>
      <c r="BI763" s="4"/>
      <c r="BJ763" s="4"/>
      <c r="BK763" s="4"/>
      <c r="BL763" s="4"/>
    </row>
    <row r="764" spans="1:64" x14ac:dyDescent="0.3">
      <c r="A764" s="266"/>
      <c r="B764" s="266"/>
      <c r="C764" s="266"/>
      <c r="D764" s="278"/>
      <c r="E764" s="286"/>
      <c r="F764" s="267"/>
      <c r="G764" s="288"/>
      <c r="H764" s="267"/>
      <c r="I764" s="267"/>
      <c r="J764" s="288"/>
      <c r="K764" s="267"/>
      <c r="L764" s="267"/>
      <c r="M764" s="288"/>
      <c r="N764" s="288"/>
      <c r="O764" s="267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  <c r="AK764" s="4"/>
      <c r="AL764" s="4"/>
      <c r="AM764" s="4"/>
      <c r="AN764" s="4"/>
      <c r="AO764" s="4"/>
      <c r="AP764" s="4"/>
      <c r="AQ764" s="4"/>
      <c r="AR764" s="4"/>
      <c r="AS764" s="4"/>
      <c r="AT764" s="4"/>
      <c r="AU764" s="4"/>
      <c r="AV764" s="4"/>
      <c r="AW764" s="4"/>
      <c r="AX764" s="4"/>
      <c r="AY764" s="4"/>
      <c r="AZ764" s="4"/>
      <c r="BA764" s="4"/>
      <c r="BB764" s="4"/>
      <c r="BC764" s="4"/>
      <c r="BD764" s="4"/>
      <c r="BE764" s="4"/>
      <c r="BF764" s="4"/>
      <c r="BG764" s="4"/>
      <c r="BH764" s="4"/>
      <c r="BI764" s="4"/>
      <c r="BJ764" s="4"/>
      <c r="BK764" s="4"/>
      <c r="BL764" s="4"/>
    </row>
    <row r="765" spans="1:64" x14ac:dyDescent="0.3">
      <c r="A765" s="266"/>
      <c r="B765" s="266"/>
      <c r="C765" s="266"/>
      <c r="D765" s="278"/>
      <c r="E765" s="286"/>
      <c r="F765" s="267"/>
      <c r="G765" s="288"/>
      <c r="H765" s="267"/>
      <c r="I765" s="267"/>
      <c r="J765" s="288"/>
      <c r="K765" s="267"/>
      <c r="L765" s="267"/>
      <c r="M765" s="288"/>
      <c r="N765" s="288"/>
      <c r="O765" s="267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  <c r="AQ765" s="4"/>
      <c r="AR765" s="4"/>
      <c r="AS765" s="4"/>
      <c r="AT765" s="4"/>
      <c r="AU765" s="4"/>
      <c r="AV765" s="4"/>
      <c r="AW765" s="4"/>
      <c r="AX765" s="4"/>
      <c r="AY765" s="4"/>
      <c r="AZ765" s="4"/>
      <c r="BA765" s="4"/>
      <c r="BB765" s="4"/>
      <c r="BC765" s="4"/>
      <c r="BD765" s="4"/>
      <c r="BE765" s="4"/>
      <c r="BF765" s="4"/>
      <c r="BG765" s="4"/>
      <c r="BH765" s="4"/>
      <c r="BI765" s="4"/>
      <c r="BJ765" s="4"/>
      <c r="BK765" s="4"/>
      <c r="BL765" s="4"/>
    </row>
    <row r="766" spans="1:64" x14ac:dyDescent="0.3">
      <c r="A766" s="266"/>
      <c r="B766" s="266"/>
      <c r="C766" s="266"/>
      <c r="D766" s="278"/>
      <c r="E766" s="286"/>
      <c r="F766" s="267"/>
      <c r="G766" s="288"/>
      <c r="H766" s="267"/>
      <c r="I766" s="267"/>
      <c r="J766" s="288"/>
      <c r="K766" s="267"/>
      <c r="L766" s="267"/>
      <c r="M766" s="288"/>
      <c r="N766" s="288"/>
      <c r="O766" s="267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  <c r="AN766" s="4"/>
      <c r="AO766" s="4"/>
      <c r="AP766" s="4"/>
      <c r="AQ766" s="4"/>
      <c r="AR766" s="4"/>
      <c r="AS766" s="4"/>
      <c r="AT766" s="4"/>
      <c r="AU766" s="4"/>
      <c r="AV766" s="4"/>
      <c r="AW766" s="4"/>
      <c r="AX766" s="4"/>
      <c r="AY766" s="4"/>
      <c r="AZ766" s="4"/>
      <c r="BA766" s="4"/>
      <c r="BB766" s="4"/>
      <c r="BC766" s="4"/>
      <c r="BD766" s="4"/>
      <c r="BE766" s="4"/>
      <c r="BF766" s="4"/>
      <c r="BG766" s="4"/>
      <c r="BH766" s="4"/>
      <c r="BI766" s="4"/>
      <c r="BJ766" s="4"/>
      <c r="BK766" s="4"/>
      <c r="BL766" s="4"/>
    </row>
    <row r="767" spans="1:64" x14ac:dyDescent="0.3">
      <c r="A767" s="266"/>
      <c r="B767" s="266"/>
      <c r="C767" s="266"/>
      <c r="D767" s="278"/>
      <c r="E767" s="286"/>
      <c r="F767" s="267"/>
      <c r="G767" s="288"/>
      <c r="H767" s="267"/>
      <c r="I767" s="267"/>
      <c r="J767" s="288"/>
      <c r="K767" s="267"/>
      <c r="L767" s="267"/>
      <c r="M767" s="288"/>
      <c r="N767" s="288"/>
      <c r="O767" s="267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  <c r="AQ767" s="4"/>
      <c r="AR767" s="4"/>
      <c r="AS767" s="4"/>
      <c r="AT767" s="4"/>
      <c r="AU767" s="4"/>
      <c r="AV767" s="4"/>
      <c r="AW767" s="4"/>
      <c r="AX767" s="4"/>
      <c r="AY767" s="4"/>
      <c r="AZ767" s="4"/>
      <c r="BA767" s="4"/>
      <c r="BB767" s="4"/>
      <c r="BC767" s="4"/>
      <c r="BD767" s="4"/>
      <c r="BE767" s="4"/>
      <c r="BF767" s="4"/>
      <c r="BG767" s="4"/>
      <c r="BH767" s="4"/>
      <c r="BI767" s="4"/>
      <c r="BJ767" s="4"/>
      <c r="BK767" s="4"/>
      <c r="BL767" s="4"/>
    </row>
    <row r="768" spans="1:64" x14ac:dyDescent="0.3">
      <c r="A768" s="266"/>
      <c r="B768" s="266"/>
      <c r="C768" s="266"/>
      <c r="D768" s="278"/>
      <c r="E768" s="286"/>
      <c r="F768" s="267"/>
      <c r="G768" s="288"/>
      <c r="H768" s="267"/>
      <c r="I768" s="267"/>
      <c r="J768" s="288"/>
      <c r="K768" s="267"/>
      <c r="L768" s="267"/>
      <c r="M768" s="288"/>
      <c r="N768" s="288"/>
      <c r="O768" s="267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  <c r="AQ768" s="4"/>
      <c r="AR768" s="4"/>
      <c r="AS768" s="4"/>
      <c r="AT768" s="4"/>
      <c r="AU768" s="4"/>
      <c r="AV768" s="4"/>
      <c r="AW768" s="4"/>
      <c r="AX768" s="4"/>
      <c r="AY768" s="4"/>
      <c r="AZ768" s="4"/>
      <c r="BA768" s="4"/>
      <c r="BB768" s="4"/>
      <c r="BC768" s="4"/>
      <c r="BD768" s="4"/>
      <c r="BE768" s="4"/>
      <c r="BF768" s="4"/>
      <c r="BG768" s="4"/>
      <c r="BH768" s="4"/>
      <c r="BI768" s="4"/>
      <c r="BJ768" s="4"/>
      <c r="BK768" s="4"/>
      <c r="BL768" s="4"/>
    </row>
    <row r="769" spans="1:64" x14ac:dyDescent="0.3">
      <c r="A769" s="266"/>
      <c r="B769" s="266"/>
      <c r="C769" s="266"/>
      <c r="D769" s="278"/>
      <c r="E769" s="286"/>
      <c r="F769" s="267"/>
      <c r="G769" s="288"/>
      <c r="H769" s="267"/>
      <c r="I769" s="267"/>
      <c r="J769" s="288"/>
      <c r="K769" s="267"/>
      <c r="L769" s="267"/>
      <c r="M769" s="288"/>
      <c r="N769" s="288"/>
      <c r="O769" s="267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  <c r="AQ769" s="4"/>
      <c r="AR769" s="4"/>
      <c r="AS769" s="4"/>
      <c r="AT769" s="4"/>
      <c r="AU769" s="4"/>
      <c r="AV769" s="4"/>
      <c r="AW769" s="4"/>
      <c r="AX769" s="4"/>
      <c r="AY769" s="4"/>
      <c r="AZ769" s="4"/>
      <c r="BA769" s="4"/>
      <c r="BB769" s="4"/>
      <c r="BC769" s="4"/>
      <c r="BD769" s="4"/>
      <c r="BE769" s="4"/>
      <c r="BF769" s="4"/>
      <c r="BG769" s="4"/>
      <c r="BH769" s="4"/>
      <c r="BI769" s="4"/>
      <c r="BJ769" s="4"/>
      <c r="BK769" s="4"/>
      <c r="BL769" s="4"/>
    </row>
    <row r="770" spans="1:64" x14ac:dyDescent="0.3">
      <c r="A770" s="266"/>
      <c r="B770" s="266"/>
      <c r="C770" s="266"/>
      <c r="D770" s="278"/>
      <c r="E770" s="286"/>
      <c r="F770" s="267"/>
      <c r="G770" s="288"/>
      <c r="H770" s="267"/>
      <c r="I770" s="267"/>
      <c r="J770" s="288"/>
      <c r="K770" s="267"/>
      <c r="L770" s="267"/>
      <c r="M770" s="288"/>
      <c r="N770" s="288"/>
      <c r="O770" s="267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  <c r="AQ770" s="4"/>
      <c r="AR770" s="4"/>
      <c r="AS770" s="4"/>
      <c r="AT770" s="4"/>
      <c r="AU770" s="4"/>
      <c r="AV770" s="4"/>
      <c r="AW770" s="4"/>
      <c r="AX770" s="4"/>
      <c r="AY770" s="4"/>
      <c r="AZ770" s="4"/>
      <c r="BA770" s="4"/>
      <c r="BB770" s="4"/>
      <c r="BC770" s="4"/>
      <c r="BD770" s="4"/>
      <c r="BE770" s="4"/>
      <c r="BF770" s="4"/>
      <c r="BG770" s="4"/>
      <c r="BH770" s="4"/>
      <c r="BI770" s="4"/>
      <c r="BJ770" s="4"/>
      <c r="BK770" s="4"/>
      <c r="BL770" s="4"/>
    </row>
    <row r="771" spans="1:64" x14ac:dyDescent="0.3">
      <c r="A771" s="266"/>
      <c r="B771" s="266"/>
      <c r="C771" s="266"/>
      <c r="D771" s="278"/>
      <c r="E771" s="286"/>
      <c r="F771" s="267"/>
      <c r="G771" s="288"/>
      <c r="H771" s="267"/>
      <c r="I771" s="267"/>
      <c r="J771" s="288"/>
      <c r="K771" s="267"/>
      <c r="L771" s="267"/>
      <c r="M771" s="288"/>
      <c r="N771" s="288"/>
      <c r="O771" s="267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  <c r="AQ771" s="4"/>
      <c r="AR771" s="4"/>
      <c r="AS771" s="4"/>
      <c r="AT771" s="4"/>
      <c r="AU771" s="4"/>
      <c r="AV771" s="4"/>
      <c r="AW771" s="4"/>
      <c r="AX771" s="4"/>
      <c r="AY771" s="4"/>
      <c r="AZ771" s="4"/>
      <c r="BA771" s="4"/>
      <c r="BB771" s="4"/>
      <c r="BC771" s="4"/>
      <c r="BD771" s="4"/>
      <c r="BE771" s="4"/>
      <c r="BF771" s="4"/>
      <c r="BG771" s="4"/>
      <c r="BH771" s="4"/>
      <c r="BI771" s="4"/>
      <c r="BJ771" s="4"/>
      <c r="BK771" s="4"/>
      <c r="BL771" s="4"/>
    </row>
    <row r="772" spans="1:64" x14ac:dyDescent="0.3">
      <c r="A772" s="266"/>
      <c r="B772" s="266"/>
      <c r="C772" s="266"/>
      <c r="D772" s="278"/>
      <c r="E772" s="286"/>
      <c r="F772" s="267"/>
      <c r="G772" s="288"/>
      <c r="H772" s="267"/>
      <c r="I772" s="267"/>
      <c r="J772" s="288"/>
      <c r="K772" s="267"/>
      <c r="L772" s="267"/>
      <c r="M772" s="288"/>
      <c r="N772" s="288"/>
      <c r="O772" s="267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  <c r="AK772" s="4"/>
      <c r="AL772" s="4"/>
      <c r="AM772" s="4"/>
      <c r="AN772" s="4"/>
      <c r="AO772" s="4"/>
      <c r="AP772" s="4"/>
      <c r="AQ772" s="4"/>
      <c r="AR772" s="4"/>
      <c r="AS772" s="4"/>
      <c r="AT772" s="4"/>
      <c r="AU772" s="4"/>
      <c r="AV772" s="4"/>
      <c r="AW772" s="4"/>
      <c r="AX772" s="4"/>
      <c r="AY772" s="4"/>
      <c r="AZ772" s="4"/>
      <c r="BA772" s="4"/>
      <c r="BB772" s="4"/>
      <c r="BC772" s="4"/>
      <c r="BD772" s="4"/>
      <c r="BE772" s="4"/>
      <c r="BF772" s="4"/>
      <c r="BG772" s="4"/>
      <c r="BH772" s="4"/>
      <c r="BI772" s="4"/>
      <c r="BJ772" s="4"/>
      <c r="BK772" s="4"/>
      <c r="BL772" s="4"/>
    </row>
    <row r="773" spans="1:64" x14ac:dyDescent="0.3">
      <c r="A773" s="266"/>
      <c r="B773" s="266"/>
      <c r="C773" s="266"/>
      <c r="D773" s="278"/>
      <c r="E773" s="286"/>
      <c r="F773" s="267"/>
      <c r="G773" s="288"/>
      <c r="H773" s="267"/>
      <c r="I773" s="267"/>
      <c r="J773" s="288"/>
      <c r="K773" s="267"/>
      <c r="L773" s="267"/>
      <c r="M773" s="288"/>
      <c r="N773" s="288"/>
      <c r="O773" s="267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  <c r="AQ773" s="4"/>
      <c r="AR773" s="4"/>
      <c r="AS773" s="4"/>
      <c r="AT773" s="4"/>
      <c r="AU773" s="4"/>
      <c r="AV773" s="4"/>
      <c r="AW773" s="4"/>
      <c r="AX773" s="4"/>
      <c r="AY773" s="4"/>
      <c r="AZ773" s="4"/>
      <c r="BA773" s="4"/>
      <c r="BB773" s="4"/>
      <c r="BC773" s="4"/>
      <c r="BD773" s="4"/>
      <c r="BE773" s="4"/>
      <c r="BF773" s="4"/>
      <c r="BG773" s="4"/>
      <c r="BH773" s="4"/>
      <c r="BI773" s="4"/>
      <c r="BJ773" s="4"/>
      <c r="BK773" s="4"/>
      <c r="BL773" s="4"/>
    </row>
    <row r="774" spans="1:64" x14ac:dyDescent="0.3">
      <c r="A774" s="266"/>
      <c r="B774" s="266"/>
      <c r="C774" s="266"/>
      <c r="D774" s="278"/>
      <c r="E774" s="286"/>
      <c r="F774" s="267"/>
      <c r="G774" s="288"/>
      <c r="H774" s="267"/>
      <c r="I774" s="267"/>
      <c r="J774" s="288"/>
      <c r="K774" s="267"/>
      <c r="L774" s="267"/>
      <c r="M774" s="288"/>
      <c r="N774" s="288"/>
      <c r="O774" s="267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  <c r="AQ774" s="4"/>
      <c r="AR774" s="4"/>
      <c r="AS774" s="4"/>
      <c r="AT774" s="4"/>
      <c r="AU774" s="4"/>
      <c r="AV774" s="4"/>
      <c r="AW774" s="4"/>
      <c r="AX774" s="4"/>
      <c r="AY774" s="4"/>
      <c r="AZ774" s="4"/>
      <c r="BA774" s="4"/>
      <c r="BB774" s="4"/>
      <c r="BC774" s="4"/>
      <c r="BD774" s="4"/>
      <c r="BE774" s="4"/>
      <c r="BF774" s="4"/>
      <c r="BG774" s="4"/>
      <c r="BH774" s="4"/>
      <c r="BI774" s="4"/>
      <c r="BJ774" s="4"/>
      <c r="BK774" s="4"/>
      <c r="BL774" s="4"/>
    </row>
    <row r="775" spans="1:64" x14ac:dyDescent="0.3">
      <c r="A775" s="266"/>
      <c r="B775" s="266"/>
      <c r="C775" s="266"/>
      <c r="D775" s="278"/>
      <c r="E775" s="286"/>
      <c r="F775" s="267"/>
      <c r="G775" s="288"/>
      <c r="H775" s="267"/>
      <c r="I775" s="267"/>
      <c r="J775" s="288"/>
      <c r="K775" s="267"/>
      <c r="L775" s="267"/>
      <c r="M775" s="288"/>
      <c r="N775" s="288"/>
      <c r="O775" s="267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  <c r="AS775" s="4"/>
      <c r="AT775" s="4"/>
      <c r="AU775" s="4"/>
      <c r="AV775" s="4"/>
      <c r="AW775" s="4"/>
      <c r="AX775" s="4"/>
      <c r="AY775" s="4"/>
      <c r="AZ775" s="4"/>
      <c r="BA775" s="4"/>
      <c r="BB775" s="4"/>
      <c r="BC775" s="4"/>
      <c r="BD775" s="4"/>
      <c r="BE775" s="4"/>
      <c r="BF775" s="4"/>
      <c r="BG775" s="4"/>
      <c r="BH775" s="4"/>
      <c r="BI775" s="4"/>
      <c r="BJ775" s="4"/>
      <c r="BK775" s="4"/>
      <c r="BL775" s="4"/>
    </row>
    <row r="776" spans="1:64" x14ac:dyDescent="0.3">
      <c r="A776" s="266"/>
      <c r="B776" s="266"/>
      <c r="C776" s="266"/>
      <c r="D776" s="278"/>
      <c r="E776" s="286"/>
      <c r="F776" s="267"/>
      <c r="G776" s="288"/>
      <c r="H776" s="267"/>
      <c r="I776" s="267"/>
      <c r="J776" s="288"/>
      <c r="K776" s="267"/>
      <c r="L776" s="267"/>
      <c r="M776" s="288"/>
      <c r="N776" s="288"/>
      <c r="O776" s="267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  <c r="AQ776" s="4"/>
      <c r="AR776" s="4"/>
      <c r="AS776" s="4"/>
      <c r="AT776" s="4"/>
      <c r="AU776" s="4"/>
      <c r="AV776" s="4"/>
      <c r="AW776" s="4"/>
      <c r="AX776" s="4"/>
      <c r="AY776" s="4"/>
      <c r="AZ776" s="4"/>
      <c r="BA776" s="4"/>
      <c r="BB776" s="4"/>
      <c r="BC776" s="4"/>
      <c r="BD776" s="4"/>
      <c r="BE776" s="4"/>
      <c r="BF776" s="4"/>
      <c r="BG776" s="4"/>
      <c r="BH776" s="4"/>
      <c r="BI776" s="4"/>
      <c r="BJ776" s="4"/>
      <c r="BK776" s="4"/>
      <c r="BL776" s="4"/>
    </row>
    <row r="777" spans="1:64" x14ac:dyDescent="0.3">
      <c r="A777" s="266"/>
      <c r="B777" s="266"/>
      <c r="C777" s="266"/>
      <c r="D777" s="278"/>
      <c r="E777" s="286"/>
      <c r="F777" s="267"/>
      <c r="G777" s="288"/>
      <c r="H777" s="267"/>
      <c r="I777" s="267"/>
      <c r="J777" s="288"/>
      <c r="K777" s="267"/>
      <c r="L777" s="267"/>
      <c r="M777" s="288"/>
      <c r="N777" s="288"/>
      <c r="O777" s="267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  <c r="AQ777" s="4"/>
      <c r="AR777" s="4"/>
      <c r="AS777" s="4"/>
      <c r="AT777" s="4"/>
      <c r="AU777" s="4"/>
      <c r="AV777" s="4"/>
      <c r="AW777" s="4"/>
      <c r="AX777" s="4"/>
      <c r="AY777" s="4"/>
      <c r="AZ777" s="4"/>
      <c r="BA777" s="4"/>
      <c r="BB777" s="4"/>
      <c r="BC777" s="4"/>
      <c r="BD777" s="4"/>
      <c r="BE777" s="4"/>
      <c r="BF777" s="4"/>
      <c r="BG777" s="4"/>
      <c r="BH777" s="4"/>
      <c r="BI777" s="4"/>
      <c r="BJ777" s="4"/>
      <c r="BK777" s="4"/>
      <c r="BL777" s="4"/>
    </row>
    <row r="778" spans="1:64" x14ac:dyDescent="0.3">
      <c r="A778" s="266"/>
      <c r="B778" s="266"/>
      <c r="C778" s="266"/>
      <c r="D778" s="278"/>
      <c r="E778" s="286"/>
      <c r="F778" s="267"/>
      <c r="G778" s="288"/>
      <c r="H778" s="267"/>
      <c r="I778" s="267"/>
      <c r="J778" s="288"/>
      <c r="K778" s="267"/>
      <c r="L778" s="267"/>
      <c r="M778" s="288"/>
      <c r="N778" s="288"/>
      <c r="O778" s="267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  <c r="AQ778" s="4"/>
      <c r="AR778" s="4"/>
      <c r="AS778" s="4"/>
      <c r="AT778" s="4"/>
      <c r="AU778" s="4"/>
      <c r="AV778" s="4"/>
      <c r="AW778" s="4"/>
      <c r="AX778" s="4"/>
      <c r="AY778" s="4"/>
      <c r="AZ778" s="4"/>
      <c r="BA778" s="4"/>
      <c r="BB778" s="4"/>
      <c r="BC778" s="4"/>
      <c r="BD778" s="4"/>
      <c r="BE778" s="4"/>
      <c r="BF778" s="4"/>
      <c r="BG778" s="4"/>
      <c r="BH778" s="4"/>
      <c r="BI778" s="4"/>
      <c r="BJ778" s="4"/>
      <c r="BK778" s="4"/>
      <c r="BL778" s="4"/>
    </row>
    <row r="779" spans="1:64" x14ac:dyDescent="0.3">
      <c r="A779" s="266"/>
      <c r="B779" s="266"/>
      <c r="C779" s="266"/>
      <c r="D779" s="278"/>
      <c r="E779" s="286"/>
      <c r="F779" s="267"/>
      <c r="G779" s="288"/>
      <c r="H779" s="267"/>
      <c r="I779" s="267"/>
      <c r="J779" s="288"/>
      <c r="K779" s="267"/>
      <c r="L779" s="267"/>
      <c r="M779" s="288"/>
      <c r="N779" s="288"/>
      <c r="O779" s="267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  <c r="AQ779" s="4"/>
      <c r="AR779" s="4"/>
      <c r="AS779" s="4"/>
      <c r="AT779" s="4"/>
      <c r="AU779" s="4"/>
      <c r="AV779" s="4"/>
      <c r="AW779" s="4"/>
      <c r="AX779" s="4"/>
      <c r="AY779" s="4"/>
      <c r="AZ779" s="4"/>
      <c r="BA779" s="4"/>
      <c r="BB779" s="4"/>
      <c r="BC779" s="4"/>
      <c r="BD779" s="4"/>
      <c r="BE779" s="4"/>
      <c r="BF779" s="4"/>
      <c r="BG779" s="4"/>
      <c r="BH779" s="4"/>
      <c r="BI779" s="4"/>
      <c r="BJ779" s="4"/>
      <c r="BK779" s="4"/>
      <c r="BL779" s="4"/>
    </row>
    <row r="780" spans="1:64" x14ac:dyDescent="0.3">
      <c r="A780" s="266"/>
      <c r="B780" s="266"/>
      <c r="C780" s="266"/>
      <c r="D780" s="278"/>
      <c r="E780" s="286"/>
      <c r="F780" s="267"/>
      <c r="G780" s="288"/>
      <c r="H780" s="267"/>
      <c r="I780" s="267"/>
      <c r="J780" s="288"/>
      <c r="K780" s="267"/>
      <c r="L780" s="267"/>
      <c r="M780" s="288"/>
      <c r="N780" s="288"/>
      <c r="O780" s="267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4"/>
      <c r="AP780" s="4"/>
      <c r="AQ780" s="4"/>
      <c r="AR780" s="4"/>
      <c r="AS780" s="4"/>
      <c r="AT780" s="4"/>
      <c r="AU780" s="4"/>
      <c r="AV780" s="4"/>
      <c r="AW780" s="4"/>
      <c r="AX780" s="4"/>
      <c r="AY780" s="4"/>
      <c r="AZ780" s="4"/>
      <c r="BA780" s="4"/>
      <c r="BB780" s="4"/>
      <c r="BC780" s="4"/>
      <c r="BD780" s="4"/>
      <c r="BE780" s="4"/>
      <c r="BF780" s="4"/>
      <c r="BG780" s="4"/>
      <c r="BH780" s="4"/>
      <c r="BI780" s="4"/>
      <c r="BJ780" s="4"/>
      <c r="BK780" s="4"/>
      <c r="BL780" s="4"/>
    </row>
    <row r="781" spans="1:64" x14ac:dyDescent="0.3">
      <c r="A781" s="266"/>
      <c r="B781" s="266"/>
      <c r="C781" s="266"/>
      <c r="D781" s="278"/>
      <c r="E781" s="286"/>
      <c r="F781" s="267"/>
      <c r="G781" s="288"/>
      <c r="H781" s="267"/>
      <c r="I781" s="267"/>
      <c r="J781" s="288"/>
      <c r="K781" s="267"/>
      <c r="L781" s="267"/>
      <c r="M781" s="288"/>
      <c r="N781" s="288"/>
      <c r="O781" s="267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  <c r="AQ781" s="4"/>
      <c r="AR781" s="4"/>
      <c r="AS781" s="4"/>
      <c r="AT781" s="4"/>
      <c r="AU781" s="4"/>
      <c r="AV781" s="4"/>
      <c r="AW781" s="4"/>
      <c r="AX781" s="4"/>
      <c r="AY781" s="4"/>
      <c r="AZ781" s="4"/>
      <c r="BA781" s="4"/>
      <c r="BB781" s="4"/>
      <c r="BC781" s="4"/>
      <c r="BD781" s="4"/>
      <c r="BE781" s="4"/>
      <c r="BF781" s="4"/>
      <c r="BG781" s="4"/>
      <c r="BH781" s="4"/>
      <c r="BI781" s="4"/>
      <c r="BJ781" s="4"/>
      <c r="BK781" s="4"/>
      <c r="BL781" s="4"/>
    </row>
    <row r="782" spans="1:64" x14ac:dyDescent="0.3">
      <c r="A782" s="266"/>
      <c r="B782" s="266"/>
      <c r="C782" s="266"/>
      <c r="D782" s="278"/>
      <c r="E782" s="286"/>
      <c r="F782" s="267"/>
      <c r="G782" s="288"/>
      <c r="H782" s="267"/>
      <c r="I782" s="267"/>
      <c r="J782" s="288"/>
      <c r="K782" s="267"/>
      <c r="L782" s="267"/>
      <c r="M782" s="288"/>
      <c r="N782" s="288"/>
      <c r="O782" s="267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  <c r="AN782" s="4"/>
      <c r="AO782" s="4"/>
      <c r="AP782" s="4"/>
      <c r="AQ782" s="4"/>
      <c r="AR782" s="4"/>
      <c r="AS782" s="4"/>
      <c r="AT782" s="4"/>
      <c r="AU782" s="4"/>
      <c r="AV782" s="4"/>
      <c r="AW782" s="4"/>
      <c r="AX782" s="4"/>
      <c r="AY782" s="4"/>
      <c r="AZ782" s="4"/>
      <c r="BA782" s="4"/>
      <c r="BB782" s="4"/>
      <c r="BC782" s="4"/>
      <c r="BD782" s="4"/>
      <c r="BE782" s="4"/>
      <c r="BF782" s="4"/>
      <c r="BG782" s="4"/>
      <c r="BH782" s="4"/>
      <c r="BI782" s="4"/>
      <c r="BJ782" s="4"/>
      <c r="BK782" s="4"/>
      <c r="BL782" s="4"/>
    </row>
    <row r="783" spans="1:64" x14ac:dyDescent="0.3">
      <c r="A783" s="266"/>
      <c r="B783" s="266"/>
      <c r="C783" s="266"/>
      <c r="D783" s="278"/>
      <c r="E783" s="286"/>
      <c r="F783" s="267"/>
      <c r="G783" s="288"/>
      <c r="H783" s="267"/>
      <c r="I783" s="267"/>
      <c r="J783" s="288"/>
      <c r="K783" s="267"/>
      <c r="L783" s="267"/>
      <c r="M783" s="288"/>
      <c r="N783" s="288"/>
      <c r="O783" s="267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  <c r="AR783" s="4"/>
      <c r="AS783" s="4"/>
      <c r="AT783" s="4"/>
      <c r="AU783" s="4"/>
      <c r="AV783" s="4"/>
      <c r="AW783" s="4"/>
      <c r="AX783" s="4"/>
      <c r="AY783" s="4"/>
      <c r="AZ783" s="4"/>
      <c r="BA783" s="4"/>
      <c r="BB783" s="4"/>
      <c r="BC783" s="4"/>
      <c r="BD783" s="4"/>
      <c r="BE783" s="4"/>
      <c r="BF783" s="4"/>
      <c r="BG783" s="4"/>
      <c r="BH783" s="4"/>
      <c r="BI783" s="4"/>
      <c r="BJ783" s="4"/>
      <c r="BK783" s="4"/>
      <c r="BL783" s="4"/>
    </row>
    <row r="784" spans="1:64" x14ac:dyDescent="0.3">
      <c r="A784" s="266"/>
      <c r="B784" s="266"/>
      <c r="C784" s="266"/>
      <c r="D784" s="278"/>
      <c r="E784" s="286"/>
      <c r="F784" s="267"/>
      <c r="G784" s="288"/>
      <c r="H784" s="267"/>
      <c r="I784" s="267"/>
      <c r="J784" s="288"/>
      <c r="K784" s="267"/>
      <c r="L784" s="267"/>
      <c r="M784" s="288"/>
      <c r="N784" s="288"/>
      <c r="O784" s="267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  <c r="AQ784" s="4"/>
      <c r="AR784" s="4"/>
      <c r="AS784" s="4"/>
      <c r="AT784" s="4"/>
      <c r="AU784" s="4"/>
      <c r="AV784" s="4"/>
      <c r="AW784" s="4"/>
      <c r="AX784" s="4"/>
      <c r="AY784" s="4"/>
      <c r="AZ784" s="4"/>
      <c r="BA784" s="4"/>
      <c r="BB784" s="4"/>
      <c r="BC784" s="4"/>
      <c r="BD784" s="4"/>
      <c r="BE784" s="4"/>
      <c r="BF784" s="4"/>
      <c r="BG784" s="4"/>
      <c r="BH784" s="4"/>
      <c r="BI784" s="4"/>
      <c r="BJ784" s="4"/>
      <c r="BK784" s="4"/>
      <c r="BL784" s="4"/>
    </row>
    <row r="785" spans="1:64" x14ac:dyDescent="0.3">
      <c r="A785" s="266"/>
      <c r="B785" s="266"/>
      <c r="C785" s="266"/>
      <c r="D785" s="278"/>
      <c r="E785" s="286"/>
      <c r="F785" s="267"/>
      <c r="G785" s="288"/>
      <c r="H785" s="267"/>
      <c r="I785" s="267"/>
      <c r="J785" s="288"/>
      <c r="K785" s="267"/>
      <c r="L785" s="267"/>
      <c r="M785" s="288"/>
      <c r="N785" s="288"/>
      <c r="O785" s="267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  <c r="AQ785" s="4"/>
      <c r="AR785" s="4"/>
      <c r="AS785" s="4"/>
      <c r="AT785" s="4"/>
      <c r="AU785" s="4"/>
      <c r="AV785" s="4"/>
      <c r="AW785" s="4"/>
      <c r="AX785" s="4"/>
      <c r="AY785" s="4"/>
      <c r="AZ785" s="4"/>
      <c r="BA785" s="4"/>
      <c r="BB785" s="4"/>
      <c r="BC785" s="4"/>
      <c r="BD785" s="4"/>
      <c r="BE785" s="4"/>
      <c r="BF785" s="4"/>
      <c r="BG785" s="4"/>
      <c r="BH785" s="4"/>
      <c r="BI785" s="4"/>
      <c r="BJ785" s="4"/>
      <c r="BK785" s="4"/>
      <c r="BL785" s="4"/>
    </row>
    <row r="786" spans="1:64" x14ac:dyDescent="0.3">
      <c r="A786" s="266"/>
      <c r="B786" s="266"/>
      <c r="C786" s="266"/>
      <c r="D786" s="278"/>
      <c r="E786" s="286"/>
      <c r="F786" s="267"/>
      <c r="G786" s="288"/>
      <c r="H786" s="267"/>
      <c r="I786" s="267"/>
      <c r="J786" s="288"/>
      <c r="K786" s="267"/>
      <c r="L786" s="267"/>
      <c r="M786" s="288"/>
      <c r="N786" s="288"/>
      <c r="O786" s="267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  <c r="AQ786" s="4"/>
      <c r="AR786" s="4"/>
      <c r="AS786" s="4"/>
      <c r="AT786" s="4"/>
      <c r="AU786" s="4"/>
      <c r="AV786" s="4"/>
      <c r="AW786" s="4"/>
      <c r="AX786" s="4"/>
      <c r="AY786" s="4"/>
      <c r="AZ786" s="4"/>
      <c r="BA786" s="4"/>
      <c r="BB786" s="4"/>
      <c r="BC786" s="4"/>
      <c r="BD786" s="4"/>
      <c r="BE786" s="4"/>
      <c r="BF786" s="4"/>
      <c r="BG786" s="4"/>
      <c r="BH786" s="4"/>
      <c r="BI786" s="4"/>
      <c r="BJ786" s="4"/>
      <c r="BK786" s="4"/>
      <c r="BL786" s="4"/>
    </row>
    <row r="787" spans="1:64" x14ac:dyDescent="0.3">
      <c r="A787" s="266"/>
      <c r="B787" s="266"/>
      <c r="C787" s="266"/>
      <c r="D787" s="278"/>
      <c r="E787" s="286"/>
      <c r="F787" s="267"/>
      <c r="G787" s="288"/>
      <c r="H787" s="267"/>
      <c r="I787" s="267"/>
      <c r="J787" s="288"/>
      <c r="K787" s="267"/>
      <c r="L787" s="267"/>
      <c r="M787" s="288"/>
      <c r="N787" s="288"/>
      <c r="O787" s="267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/>
      <c r="AR787" s="4"/>
      <c r="AS787" s="4"/>
      <c r="AT787" s="4"/>
      <c r="AU787" s="4"/>
      <c r="AV787" s="4"/>
      <c r="AW787" s="4"/>
      <c r="AX787" s="4"/>
      <c r="AY787" s="4"/>
      <c r="AZ787" s="4"/>
      <c r="BA787" s="4"/>
      <c r="BB787" s="4"/>
      <c r="BC787" s="4"/>
      <c r="BD787" s="4"/>
      <c r="BE787" s="4"/>
      <c r="BF787" s="4"/>
      <c r="BG787" s="4"/>
      <c r="BH787" s="4"/>
      <c r="BI787" s="4"/>
      <c r="BJ787" s="4"/>
      <c r="BK787" s="4"/>
      <c r="BL787" s="4"/>
    </row>
    <row r="788" spans="1:64" x14ac:dyDescent="0.3">
      <c r="A788" s="266"/>
      <c r="B788" s="266"/>
      <c r="C788" s="266"/>
      <c r="D788" s="278"/>
      <c r="E788" s="286"/>
      <c r="F788" s="267"/>
      <c r="G788" s="288"/>
      <c r="H788" s="267"/>
      <c r="I788" s="267"/>
      <c r="J788" s="288"/>
      <c r="K788" s="267"/>
      <c r="L788" s="267"/>
      <c r="M788" s="288"/>
      <c r="N788" s="288"/>
      <c r="O788" s="267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  <c r="AQ788" s="4"/>
      <c r="AR788" s="4"/>
      <c r="AS788" s="4"/>
      <c r="AT788" s="4"/>
      <c r="AU788" s="4"/>
      <c r="AV788" s="4"/>
      <c r="AW788" s="4"/>
      <c r="AX788" s="4"/>
      <c r="AY788" s="4"/>
      <c r="AZ788" s="4"/>
      <c r="BA788" s="4"/>
      <c r="BB788" s="4"/>
      <c r="BC788" s="4"/>
      <c r="BD788" s="4"/>
      <c r="BE788" s="4"/>
      <c r="BF788" s="4"/>
      <c r="BG788" s="4"/>
      <c r="BH788" s="4"/>
      <c r="BI788" s="4"/>
      <c r="BJ788" s="4"/>
      <c r="BK788" s="4"/>
      <c r="BL788" s="4"/>
    </row>
    <row r="789" spans="1:64" x14ac:dyDescent="0.3">
      <c r="A789" s="266"/>
      <c r="B789" s="266"/>
      <c r="C789" s="266"/>
      <c r="D789" s="278"/>
      <c r="E789" s="286"/>
      <c r="F789" s="267"/>
      <c r="G789" s="288"/>
      <c r="H789" s="267"/>
      <c r="I789" s="267"/>
      <c r="J789" s="288"/>
      <c r="K789" s="267"/>
      <c r="L789" s="267"/>
      <c r="M789" s="288"/>
      <c r="N789" s="288"/>
      <c r="O789" s="267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  <c r="AR789" s="4"/>
      <c r="AS789" s="4"/>
      <c r="AT789" s="4"/>
      <c r="AU789" s="4"/>
      <c r="AV789" s="4"/>
      <c r="AW789" s="4"/>
      <c r="AX789" s="4"/>
      <c r="AY789" s="4"/>
      <c r="AZ789" s="4"/>
      <c r="BA789" s="4"/>
      <c r="BB789" s="4"/>
      <c r="BC789" s="4"/>
      <c r="BD789" s="4"/>
      <c r="BE789" s="4"/>
      <c r="BF789" s="4"/>
      <c r="BG789" s="4"/>
      <c r="BH789" s="4"/>
      <c r="BI789" s="4"/>
      <c r="BJ789" s="4"/>
      <c r="BK789" s="4"/>
      <c r="BL789" s="4"/>
    </row>
    <row r="790" spans="1:64" x14ac:dyDescent="0.3">
      <c r="A790" s="266"/>
      <c r="B790" s="266"/>
      <c r="C790" s="266"/>
      <c r="D790" s="278"/>
      <c r="E790" s="286"/>
      <c r="F790" s="267"/>
      <c r="G790" s="288"/>
      <c r="H790" s="267"/>
      <c r="I790" s="267"/>
      <c r="J790" s="288"/>
      <c r="K790" s="267"/>
      <c r="L790" s="267"/>
      <c r="M790" s="288"/>
      <c r="N790" s="288"/>
      <c r="O790" s="267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4"/>
      <c r="AQ790" s="4"/>
      <c r="AR790" s="4"/>
      <c r="AS790" s="4"/>
      <c r="AT790" s="4"/>
      <c r="AU790" s="4"/>
      <c r="AV790" s="4"/>
      <c r="AW790" s="4"/>
      <c r="AX790" s="4"/>
      <c r="AY790" s="4"/>
      <c r="AZ790" s="4"/>
      <c r="BA790" s="4"/>
      <c r="BB790" s="4"/>
      <c r="BC790" s="4"/>
      <c r="BD790" s="4"/>
      <c r="BE790" s="4"/>
      <c r="BF790" s="4"/>
      <c r="BG790" s="4"/>
      <c r="BH790" s="4"/>
      <c r="BI790" s="4"/>
      <c r="BJ790" s="4"/>
      <c r="BK790" s="4"/>
      <c r="BL790" s="4"/>
    </row>
    <row r="791" spans="1:64" x14ac:dyDescent="0.3">
      <c r="A791" s="266"/>
      <c r="B791" s="266"/>
      <c r="C791" s="266"/>
      <c r="D791" s="278"/>
      <c r="E791" s="286"/>
      <c r="F791" s="267"/>
      <c r="G791" s="288"/>
      <c r="H791" s="267"/>
      <c r="I791" s="267"/>
      <c r="J791" s="288"/>
      <c r="K791" s="267"/>
      <c r="L791" s="267"/>
      <c r="M791" s="288"/>
      <c r="N791" s="288"/>
      <c r="O791" s="267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  <c r="AS791" s="4"/>
      <c r="AT791" s="4"/>
      <c r="AU791" s="4"/>
      <c r="AV791" s="4"/>
      <c r="AW791" s="4"/>
      <c r="AX791" s="4"/>
      <c r="AY791" s="4"/>
      <c r="AZ791" s="4"/>
      <c r="BA791" s="4"/>
      <c r="BB791" s="4"/>
      <c r="BC791" s="4"/>
      <c r="BD791" s="4"/>
      <c r="BE791" s="4"/>
      <c r="BF791" s="4"/>
      <c r="BG791" s="4"/>
      <c r="BH791" s="4"/>
      <c r="BI791" s="4"/>
      <c r="BJ791" s="4"/>
      <c r="BK791" s="4"/>
      <c r="BL791" s="4"/>
    </row>
    <row r="792" spans="1:64" x14ac:dyDescent="0.3">
      <c r="A792" s="266"/>
      <c r="B792" s="266"/>
      <c r="C792" s="266"/>
      <c r="D792" s="278"/>
      <c r="E792" s="286"/>
      <c r="F792" s="267"/>
      <c r="G792" s="288"/>
      <c r="H792" s="267"/>
      <c r="I792" s="267"/>
      <c r="J792" s="288"/>
      <c r="K792" s="267"/>
      <c r="L792" s="267"/>
      <c r="M792" s="288"/>
      <c r="N792" s="288"/>
      <c r="O792" s="267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  <c r="AQ792" s="4"/>
      <c r="AR792" s="4"/>
      <c r="AS792" s="4"/>
      <c r="AT792" s="4"/>
      <c r="AU792" s="4"/>
      <c r="AV792" s="4"/>
      <c r="AW792" s="4"/>
      <c r="AX792" s="4"/>
      <c r="AY792" s="4"/>
      <c r="AZ792" s="4"/>
      <c r="BA792" s="4"/>
      <c r="BB792" s="4"/>
      <c r="BC792" s="4"/>
      <c r="BD792" s="4"/>
      <c r="BE792" s="4"/>
      <c r="BF792" s="4"/>
      <c r="BG792" s="4"/>
      <c r="BH792" s="4"/>
      <c r="BI792" s="4"/>
      <c r="BJ792" s="4"/>
      <c r="BK792" s="4"/>
      <c r="BL792" s="4"/>
    </row>
    <row r="793" spans="1:64" x14ac:dyDescent="0.3">
      <c r="A793" s="266"/>
      <c r="B793" s="266"/>
      <c r="C793" s="266"/>
      <c r="D793" s="278"/>
      <c r="E793" s="286"/>
      <c r="F793" s="267"/>
      <c r="G793" s="288"/>
      <c r="H793" s="267"/>
      <c r="I793" s="267"/>
      <c r="J793" s="288"/>
      <c r="K793" s="267"/>
      <c r="L793" s="267"/>
      <c r="M793" s="288"/>
      <c r="N793" s="288"/>
      <c r="O793" s="267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  <c r="AQ793" s="4"/>
      <c r="AR793" s="4"/>
      <c r="AS793" s="4"/>
      <c r="AT793" s="4"/>
      <c r="AU793" s="4"/>
      <c r="AV793" s="4"/>
      <c r="AW793" s="4"/>
      <c r="AX793" s="4"/>
      <c r="AY793" s="4"/>
      <c r="AZ793" s="4"/>
      <c r="BA793" s="4"/>
      <c r="BB793" s="4"/>
      <c r="BC793" s="4"/>
      <c r="BD793" s="4"/>
      <c r="BE793" s="4"/>
      <c r="BF793" s="4"/>
      <c r="BG793" s="4"/>
      <c r="BH793" s="4"/>
      <c r="BI793" s="4"/>
      <c r="BJ793" s="4"/>
      <c r="BK793" s="4"/>
      <c r="BL793" s="4"/>
    </row>
    <row r="794" spans="1:64" x14ac:dyDescent="0.3">
      <c r="A794" s="266"/>
      <c r="B794" s="266"/>
      <c r="C794" s="266"/>
      <c r="D794" s="278"/>
      <c r="E794" s="286"/>
      <c r="F794" s="267"/>
      <c r="G794" s="288"/>
      <c r="H794" s="267"/>
      <c r="I794" s="267"/>
      <c r="J794" s="288"/>
      <c r="K794" s="267"/>
      <c r="L794" s="267"/>
      <c r="M794" s="288"/>
      <c r="N794" s="288"/>
      <c r="O794" s="267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  <c r="AQ794" s="4"/>
      <c r="AR794" s="4"/>
      <c r="AS794" s="4"/>
      <c r="AT794" s="4"/>
      <c r="AU794" s="4"/>
      <c r="AV794" s="4"/>
      <c r="AW794" s="4"/>
      <c r="AX794" s="4"/>
      <c r="AY794" s="4"/>
      <c r="AZ794" s="4"/>
      <c r="BA794" s="4"/>
      <c r="BB794" s="4"/>
      <c r="BC794" s="4"/>
      <c r="BD794" s="4"/>
      <c r="BE794" s="4"/>
      <c r="BF794" s="4"/>
      <c r="BG794" s="4"/>
      <c r="BH794" s="4"/>
      <c r="BI794" s="4"/>
      <c r="BJ794" s="4"/>
      <c r="BK794" s="4"/>
      <c r="BL794" s="4"/>
    </row>
    <row r="795" spans="1:64" x14ac:dyDescent="0.3">
      <c r="A795" s="266"/>
      <c r="B795" s="266"/>
      <c r="C795" s="266"/>
      <c r="D795" s="278"/>
      <c r="E795" s="286"/>
      <c r="F795" s="267"/>
      <c r="G795" s="288"/>
      <c r="H795" s="267"/>
      <c r="I795" s="267"/>
      <c r="J795" s="288"/>
      <c r="K795" s="267"/>
      <c r="L795" s="267"/>
      <c r="M795" s="288"/>
      <c r="N795" s="288"/>
      <c r="O795" s="267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  <c r="AQ795" s="4"/>
      <c r="AR795" s="4"/>
      <c r="AS795" s="4"/>
      <c r="AT795" s="4"/>
      <c r="AU795" s="4"/>
      <c r="AV795" s="4"/>
      <c r="AW795" s="4"/>
      <c r="AX795" s="4"/>
      <c r="AY795" s="4"/>
      <c r="AZ795" s="4"/>
      <c r="BA795" s="4"/>
      <c r="BB795" s="4"/>
      <c r="BC795" s="4"/>
      <c r="BD795" s="4"/>
      <c r="BE795" s="4"/>
      <c r="BF795" s="4"/>
      <c r="BG795" s="4"/>
      <c r="BH795" s="4"/>
      <c r="BI795" s="4"/>
      <c r="BJ795" s="4"/>
      <c r="BK795" s="4"/>
      <c r="BL795" s="4"/>
    </row>
    <row r="796" spans="1:64" x14ac:dyDescent="0.3">
      <c r="A796" s="266"/>
      <c r="B796" s="266"/>
      <c r="C796" s="266"/>
      <c r="D796" s="278"/>
      <c r="E796" s="286"/>
      <c r="F796" s="267"/>
      <c r="G796" s="288"/>
      <c r="H796" s="267"/>
      <c r="I796" s="267"/>
      <c r="J796" s="288"/>
      <c r="K796" s="267"/>
      <c r="L796" s="267"/>
      <c r="M796" s="288"/>
      <c r="N796" s="288"/>
      <c r="O796" s="267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/>
      <c r="AR796" s="4"/>
      <c r="AS796" s="4"/>
      <c r="AT796" s="4"/>
      <c r="AU796" s="4"/>
      <c r="AV796" s="4"/>
      <c r="AW796" s="4"/>
      <c r="AX796" s="4"/>
      <c r="AY796" s="4"/>
      <c r="AZ796" s="4"/>
      <c r="BA796" s="4"/>
      <c r="BB796" s="4"/>
      <c r="BC796" s="4"/>
      <c r="BD796" s="4"/>
      <c r="BE796" s="4"/>
      <c r="BF796" s="4"/>
      <c r="BG796" s="4"/>
      <c r="BH796" s="4"/>
      <c r="BI796" s="4"/>
      <c r="BJ796" s="4"/>
      <c r="BK796" s="4"/>
      <c r="BL796" s="4"/>
    </row>
    <row r="797" spans="1:64" x14ac:dyDescent="0.3">
      <c r="A797" s="266"/>
      <c r="B797" s="266"/>
      <c r="C797" s="266"/>
      <c r="D797" s="278"/>
      <c r="E797" s="286"/>
      <c r="F797" s="267"/>
      <c r="G797" s="288"/>
      <c r="H797" s="267"/>
      <c r="I797" s="267"/>
      <c r="J797" s="288"/>
      <c r="K797" s="267"/>
      <c r="L797" s="267"/>
      <c r="M797" s="288"/>
      <c r="N797" s="288"/>
      <c r="O797" s="267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  <c r="AQ797" s="4"/>
      <c r="AR797" s="4"/>
      <c r="AS797" s="4"/>
      <c r="AT797" s="4"/>
      <c r="AU797" s="4"/>
      <c r="AV797" s="4"/>
      <c r="AW797" s="4"/>
      <c r="AX797" s="4"/>
      <c r="AY797" s="4"/>
      <c r="AZ797" s="4"/>
      <c r="BA797" s="4"/>
      <c r="BB797" s="4"/>
      <c r="BC797" s="4"/>
      <c r="BD797" s="4"/>
      <c r="BE797" s="4"/>
      <c r="BF797" s="4"/>
      <c r="BG797" s="4"/>
      <c r="BH797" s="4"/>
      <c r="BI797" s="4"/>
      <c r="BJ797" s="4"/>
      <c r="BK797" s="4"/>
      <c r="BL797" s="4"/>
    </row>
    <row r="798" spans="1:64" x14ac:dyDescent="0.3">
      <c r="A798" s="266"/>
      <c r="B798" s="266"/>
      <c r="C798" s="266"/>
      <c r="D798" s="278"/>
      <c r="E798" s="286"/>
      <c r="F798" s="267"/>
      <c r="G798" s="288"/>
      <c r="H798" s="267"/>
      <c r="I798" s="267"/>
      <c r="J798" s="288"/>
      <c r="K798" s="267"/>
      <c r="L798" s="267"/>
      <c r="M798" s="288"/>
      <c r="N798" s="288"/>
      <c r="O798" s="267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  <c r="AQ798" s="4"/>
      <c r="AR798" s="4"/>
      <c r="AS798" s="4"/>
      <c r="AT798" s="4"/>
      <c r="AU798" s="4"/>
      <c r="AV798" s="4"/>
      <c r="AW798" s="4"/>
      <c r="AX798" s="4"/>
      <c r="AY798" s="4"/>
      <c r="AZ798" s="4"/>
      <c r="BA798" s="4"/>
      <c r="BB798" s="4"/>
      <c r="BC798" s="4"/>
      <c r="BD798" s="4"/>
      <c r="BE798" s="4"/>
      <c r="BF798" s="4"/>
      <c r="BG798" s="4"/>
      <c r="BH798" s="4"/>
      <c r="BI798" s="4"/>
      <c r="BJ798" s="4"/>
      <c r="BK798" s="4"/>
      <c r="BL798" s="4"/>
    </row>
    <row r="799" spans="1:64" x14ac:dyDescent="0.3">
      <c r="A799" s="266"/>
      <c r="B799" s="266"/>
      <c r="C799" s="266"/>
      <c r="D799" s="278"/>
      <c r="E799" s="286"/>
      <c r="F799" s="267"/>
      <c r="G799" s="288"/>
      <c r="H799" s="267"/>
      <c r="I799" s="267"/>
      <c r="J799" s="288"/>
      <c r="K799" s="267"/>
      <c r="L799" s="267"/>
      <c r="M799" s="288"/>
      <c r="N799" s="288"/>
      <c r="O799" s="267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  <c r="AQ799" s="4"/>
      <c r="AR799" s="4"/>
      <c r="AS799" s="4"/>
      <c r="AT799" s="4"/>
      <c r="AU799" s="4"/>
      <c r="AV799" s="4"/>
      <c r="AW799" s="4"/>
      <c r="AX799" s="4"/>
      <c r="AY799" s="4"/>
      <c r="AZ799" s="4"/>
      <c r="BA799" s="4"/>
      <c r="BB799" s="4"/>
      <c r="BC799" s="4"/>
      <c r="BD799" s="4"/>
      <c r="BE799" s="4"/>
      <c r="BF799" s="4"/>
      <c r="BG799" s="4"/>
      <c r="BH799" s="4"/>
      <c r="BI799" s="4"/>
      <c r="BJ799" s="4"/>
      <c r="BK799" s="4"/>
      <c r="BL799" s="4"/>
    </row>
    <row r="800" spans="1:64" x14ac:dyDescent="0.3">
      <c r="A800" s="266"/>
      <c r="B800" s="266"/>
      <c r="C800" s="266"/>
      <c r="D800" s="278"/>
      <c r="E800" s="286"/>
      <c r="F800" s="267"/>
      <c r="G800" s="288"/>
      <c r="H800" s="267"/>
      <c r="I800" s="267"/>
      <c r="J800" s="288"/>
      <c r="K800" s="267"/>
      <c r="L800" s="267"/>
      <c r="M800" s="288"/>
      <c r="N800" s="288"/>
      <c r="O800" s="267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  <c r="AQ800" s="4"/>
      <c r="AR800" s="4"/>
      <c r="AS800" s="4"/>
      <c r="AT800" s="4"/>
      <c r="AU800" s="4"/>
      <c r="AV800" s="4"/>
      <c r="AW800" s="4"/>
      <c r="AX800" s="4"/>
      <c r="AY800" s="4"/>
      <c r="AZ800" s="4"/>
      <c r="BA800" s="4"/>
      <c r="BB800" s="4"/>
      <c r="BC800" s="4"/>
      <c r="BD800" s="4"/>
      <c r="BE800" s="4"/>
      <c r="BF800" s="4"/>
      <c r="BG800" s="4"/>
      <c r="BH800" s="4"/>
      <c r="BI800" s="4"/>
      <c r="BJ800" s="4"/>
      <c r="BK800" s="4"/>
      <c r="BL800" s="4"/>
    </row>
    <row r="801" spans="1:64" x14ac:dyDescent="0.3">
      <c r="A801" s="266"/>
      <c r="B801" s="266"/>
      <c r="C801" s="266"/>
      <c r="D801" s="278"/>
      <c r="E801" s="286"/>
      <c r="F801" s="267"/>
      <c r="G801" s="288"/>
      <c r="H801" s="267"/>
      <c r="I801" s="267"/>
      <c r="J801" s="288"/>
      <c r="K801" s="267"/>
      <c r="L801" s="267"/>
      <c r="M801" s="288"/>
      <c r="N801" s="288"/>
      <c r="O801" s="267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4"/>
      <c r="AP801" s="4"/>
      <c r="AQ801" s="4"/>
      <c r="AR801" s="4"/>
      <c r="AS801" s="4"/>
      <c r="AT801" s="4"/>
      <c r="AU801" s="4"/>
      <c r="AV801" s="4"/>
      <c r="AW801" s="4"/>
      <c r="AX801" s="4"/>
      <c r="AY801" s="4"/>
      <c r="AZ801" s="4"/>
      <c r="BA801" s="4"/>
      <c r="BB801" s="4"/>
      <c r="BC801" s="4"/>
      <c r="BD801" s="4"/>
      <c r="BE801" s="4"/>
      <c r="BF801" s="4"/>
      <c r="BG801" s="4"/>
      <c r="BH801" s="4"/>
      <c r="BI801" s="4"/>
      <c r="BJ801" s="4"/>
      <c r="BK801" s="4"/>
      <c r="BL801" s="4"/>
    </row>
    <row r="802" spans="1:64" x14ac:dyDescent="0.3">
      <c r="A802" s="266"/>
      <c r="B802" s="266"/>
      <c r="C802" s="266"/>
      <c r="D802" s="278"/>
      <c r="E802" s="286"/>
      <c r="F802" s="267"/>
      <c r="G802" s="288"/>
      <c r="H802" s="267"/>
      <c r="I802" s="267"/>
      <c r="J802" s="288"/>
      <c r="K802" s="267"/>
      <c r="L802" s="267"/>
      <c r="M802" s="288"/>
      <c r="N802" s="288"/>
      <c r="O802" s="267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  <c r="AQ802" s="4"/>
      <c r="AR802" s="4"/>
      <c r="AS802" s="4"/>
      <c r="AT802" s="4"/>
      <c r="AU802" s="4"/>
      <c r="AV802" s="4"/>
      <c r="AW802" s="4"/>
      <c r="AX802" s="4"/>
      <c r="AY802" s="4"/>
      <c r="AZ802" s="4"/>
      <c r="BA802" s="4"/>
      <c r="BB802" s="4"/>
      <c r="BC802" s="4"/>
      <c r="BD802" s="4"/>
      <c r="BE802" s="4"/>
      <c r="BF802" s="4"/>
      <c r="BG802" s="4"/>
      <c r="BH802" s="4"/>
      <c r="BI802" s="4"/>
      <c r="BJ802" s="4"/>
      <c r="BK802" s="4"/>
      <c r="BL802" s="4"/>
    </row>
    <row r="803" spans="1:64" x14ac:dyDescent="0.3">
      <c r="A803" s="266"/>
      <c r="B803" s="266"/>
      <c r="C803" s="266"/>
      <c r="D803" s="278"/>
      <c r="E803" s="286"/>
      <c r="F803" s="267"/>
      <c r="G803" s="288"/>
      <c r="H803" s="267"/>
      <c r="I803" s="267"/>
      <c r="J803" s="288"/>
      <c r="K803" s="267"/>
      <c r="L803" s="267"/>
      <c r="M803" s="288"/>
      <c r="N803" s="288"/>
      <c r="O803" s="267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4"/>
      <c r="AP803" s="4"/>
      <c r="AQ803" s="4"/>
      <c r="AR803" s="4"/>
      <c r="AS803" s="4"/>
      <c r="AT803" s="4"/>
      <c r="AU803" s="4"/>
      <c r="AV803" s="4"/>
      <c r="AW803" s="4"/>
      <c r="AX803" s="4"/>
      <c r="AY803" s="4"/>
      <c r="AZ803" s="4"/>
      <c r="BA803" s="4"/>
      <c r="BB803" s="4"/>
      <c r="BC803" s="4"/>
      <c r="BD803" s="4"/>
      <c r="BE803" s="4"/>
      <c r="BF803" s="4"/>
      <c r="BG803" s="4"/>
      <c r="BH803" s="4"/>
      <c r="BI803" s="4"/>
      <c r="BJ803" s="4"/>
      <c r="BK803" s="4"/>
      <c r="BL803" s="4"/>
    </row>
    <row r="804" spans="1:64" x14ac:dyDescent="0.3">
      <c r="A804" s="266"/>
      <c r="B804" s="266"/>
      <c r="C804" s="266"/>
      <c r="D804" s="278"/>
      <c r="E804" s="286"/>
      <c r="F804" s="267"/>
      <c r="G804" s="288"/>
      <c r="H804" s="267"/>
      <c r="I804" s="267"/>
      <c r="J804" s="288"/>
      <c r="K804" s="267"/>
      <c r="L804" s="267"/>
      <c r="M804" s="288"/>
      <c r="N804" s="288"/>
      <c r="O804" s="267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  <c r="AQ804" s="4"/>
      <c r="AR804" s="4"/>
      <c r="AS804" s="4"/>
      <c r="AT804" s="4"/>
      <c r="AU804" s="4"/>
      <c r="AV804" s="4"/>
      <c r="AW804" s="4"/>
      <c r="AX804" s="4"/>
      <c r="AY804" s="4"/>
      <c r="AZ804" s="4"/>
      <c r="BA804" s="4"/>
      <c r="BB804" s="4"/>
      <c r="BC804" s="4"/>
      <c r="BD804" s="4"/>
      <c r="BE804" s="4"/>
      <c r="BF804" s="4"/>
      <c r="BG804" s="4"/>
      <c r="BH804" s="4"/>
      <c r="BI804" s="4"/>
      <c r="BJ804" s="4"/>
      <c r="BK804" s="4"/>
      <c r="BL804" s="4"/>
    </row>
    <row r="805" spans="1:64" x14ac:dyDescent="0.3">
      <c r="A805" s="266"/>
      <c r="B805" s="266"/>
      <c r="C805" s="266"/>
      <c r="D805" s="278"/>
      <c r="E805" s="286"/>
      <c r="F805" s="267"/>
      <c r="G805" s="288"/>
      <c r="H805" s="267"/>
      <c r="I805" s="267"/>
      <c r="J805" s="288"/>
      <c r="K805" s="267"/>
      <c r="L805" s="267"/>
      <c r="M805" s="288"/>
      <c r="N805" s="288"/>
      <c r="O805" s="267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  <c r="AN805" s="4"/>
      <c r="AO805" s="4"/>
      <c r="AP805" s="4"/>
      <c r="AQ805" s="4"/>
      <c r="AR805" s="4"/>
      <c r="AS805" s="4"/>
      <c r="AT805" s="4"/>
      <c r="AU805" s="4"/>
      <c r="AV805" s="4"/>
      <c r="AW805" s="4"/>
      <c r="AX805" s="4"/>
      <c r="AY805" s="4"/>
      <c r="AZ805" s="4"/>
      <c r="BA805" s="4"/>
      <c r="BB805" s="4"/>
      <c r="BC805" s="4"/>
      <c r="BD805" s="4"/>
      <c r="BE805" s="4"/>
      <c r="BF805" s="4"/>
      <c r="BG805" s="4"/>
      <c r="BH805" s="4"/>
      <c r="BI805" s="4"/>
      <c r="BJ805" s="4"/>
      <c r="BK805" s="4"/>
      <c r="BL805" s="4"/>
    </row>
    <row r="806" spans="1:64" x14ac:dyDescent="0.3">
      <c r="A806" s="266"/>
      <c r="B806" s="266"/>
      <c r="C806" s="266"/>
      <c r="D806" s="278"/>
      <c r="E806" s="286"/>
      <c r="F806" s="267"/>
      <c r="G806" s="288"/>
      <c r="H806" s="267"/>
      <c r="I806" s="267"/>
      <c r="J806" s="288"/>
      <c r="K806" s="267"/>
      <c r="L806" s="267"/>
      <c r="M806" s="288"/>
      <c r="N806" s="288"/>
      <c r="O806" s="267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  <c r="AQ806" s="4"/>
      <c r="AR806" s="4"/>
      <c r="AS806" s="4"/>
      <c r="AT806" s="4"/>
      <c r="AU806" s="4"/>
      <c r="AV806" s="4"/>
      <c r="AW806" s="4"/>
      <c r="AX806" s="4"/>
      <c r="AY806" s="4"/>
      <c r="AZ806" s="4"/>
      <c r="BA806" s="4"/>
      <c r="BB806" s="4"/>
      <c r="BC806" s="4"/>
      <c r="BD806" s="4"/>
      <c r="BE806" s="4"/>
      <c r="BF806" s="4"/>
      <c r="BG806" s="4"/>
      <c r="BH806" s="4"/>
      <c r="BI806" s="4"/>
      <c r="BJ806" s="4"/>
      <c r="BK806" s="4"/>
      <c r="BL806" s="4"/>
    </row>
    <row r="807" spans="1:64" x14ac:dyDescent="0.3">
      <c r="A807" s="266"/>
      <c r="B807" s="266"/>
      <c r="C807" s="266"/>
      <c r="D807" s="278"/>
      <c r="E807" s="286"/>
      <c r="F807" s="267"/>
      <c r="G807" s="288"/>
      <c r="H807" s="267"/>
      <c r="I807" s="267"/>
      <c r="J807" s="288"/>
      <c r="K807" s="267"/>
      <c r="L807" s="267"/>
      <c r="M807" s="288"/>
      <c r="N807" s="288"/>
      <c r="O807" s="267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  <c r="AO807" s="4"/>
      <c r="AP807" s="4"/>
      <c r="AQ807" s="4"/>
      <c r="AR807" s="4"/>
      <c r="AS807" s="4"/>
      <c r="AT807" s="4"/>
      <c r="AU807" s="4"/>
      <c r="AV807" s="4"/>
      <c r="AW807" s="4"/>
      <c r="AX807" s="4"/>
      <c r="AY807" s="4"/>
      <c r="AZ807" s="4"/>
      <c r="BA807" s="4"/>
      <c r="BB807" s="4"/>
      <c r="BC807" s="4"/>
      <c r="BD807" s="4"/>
      <c r="BE807" s="4"/>
      <c r="BF807" s="4"/>
      <c r="BG807" s="4"/>
      <c r="BH807" s="4"/>
      <c r="BI807" s="4"/>
      <c r="BJ807" s="4"/>
      <c r="BK807" s="4"/>
      <c r="BL807" s="4"/>
    </row>
    <row r="808" spans="1:64" x14ac:dyDescent="0.3">
      <c r="A808" s="266"/>
      <c r="B808" s="266"/>
      <c r="C808" s="266"/>
      <c r="D808" s="278"/>
      <c r="E808" s="286"/>
      <c r="F808" s="267"/>
      <c r="G808" s="288"/>
      <c r="H808" s="267"/>
      <c r="I808" s="267"/>
      <c r="J808" s="288"/>
      <c r="K808" s="267"/>
      <c r="L808" s="267"/>
      <c r="M808" s="288"/>
      <c r="N808" s="288"/>
      <c r="O808" s="267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  <c r="AQ808" s="4"/>
      <c r="AR808" s="4"/>
      <c r="AS808" s="4"/>
      <c r="AT808" s="4"/>
      <c r="AU808" s="4"/>
      <c r="AV808" s="4"/>
      <c r="AW808" s="4"/>
      <c r="AX808" s="4"/>
      <c r="AY808" s="4"/>
      <c r="AZ808" s="4"/>
      <c r="BA808" s="4"/>
      <c r="BB808" s="4"/>
      <c r="BC808" s="4"/>
      <c r="BD808" s="4"/>
      <c r="BE808" s="4"/>
      <c r="BF808" s="4"/>
      <c r="BG808" s="4"/>
      <c r="BH808" s="4"/>
      <c r="BI808" s="4"/>
      <c r="BJ808" s="4"/>
      <c r="BK808" s="4"/>
      <c r="BL808" s="4"/>
    </row>
    <row r="809" spans="1:64" x14ac:dyDescent="0.3">
      <c r="A809" s="266"/>
      <c r="B809" s="266"/>
      <c r="C809" s="266"/>
      <c r="D809" s="278"/>
      <c r="E809" s="286"/>
      <c r="F809" s="267"/>
      <c r="G809" s="288"/>
      <c r="H809" s="267"/>
      <c r="I809" s="267"/>
      <c r="J809" s="288"/>
      <c r="K809" s="267"/>
      <c r="L809" s="267"/>
      <c r="M809" s="288"/>
      <c r="N809" s="288"/>
      <c r="O809" s="267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  <c r="AQ809" s="4"/>
      <c r="AR809" s="4"/>
      <c r="AS809" s="4"/>
      <c r="AT809" s="4"/>
      <c r="AU809" s="4"/>
      <c r="AV809" s="4"/>
      <c r="AW809" s="4"/>
      <c r="AX809" s="4"/>
      <c r="AY809" s="4"/>
      <c r="AZ809" s="4"/>
      <c r="BA809" s="4"/>
      <c r="BB809" s="4"/>
      <c r="BC809" s="4"/>
      <c r="BD809" s="4"/>
      <c r="BE809" s="4"/>
      <c r="BF809" s="4"/>
      <c r="BG809" s="4"/>
      <c r="BH809" s="4"/>
      <c r="BI809" s="4"/>
      <c r="BJ809" s="4"/>
      <c r="BK809" s="4"/>
      <c r="BL809" s="4"/>
    </row>
    <row r="810" spans="1:64" x14ac:dyDescent="0.3">
      <c r="A810" s="266"/>
      <c r="B810" s="266"/>
      <c r="C810" s="266"/>
      <c r="D810" s="278"/>
      <c r="E810" s="286"/>
      <c r="F810" s="267"/>
      <c r="G810" s="288"/>
      <c r="H810" s="267"/>
      <c r="I810" s="267"/>
      <c r="J810" s="288"/>
      <c r="K810" s="267"/>
      <c r="L810" s="267"/>
      <c r="M810" s="288"/>
      <c r="N810" s="288"/>
      <c r="O810" s="267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  <c r="AQ810" s="4"/>
      <c r="AR810" s="4"/>
      <c r="AS810" s="4"/>
      <c r="AT810" s="4"/>
      <c r="AU810" s="4"/>
      <c r="AV810" s="4"/>
      <c r="AW810" s="4"/>
      <c r="AX810" s="4"/>
      <c r="AY810" s="4"/>
      <c r="AZ810" s="4"/>
      <c r="BA810" s="4"/>
      <c r="BB810" s="4"/>
      <c r="BC810" s="4"/>
      <c r="BD810" s="4"/>
      <c r="BE810" s="4"/>
      <c r="BF810" s="4"/>
      <c r="BG810" s="4"/>
      <c r="BH810" s="4"/>
      <c r="BI810" s="4"/>
      <c r="BJ810" s="4"/>
      <c r="BK810" s="4"/>
      <c r="BL810" s="4"/>
    </row>
    <row r="811" spans="1:64" x14ac:dyDescent="0.3">
      <c r="A811" s="266"/>
      <c r="B811" s="266"/>
      <c r="C811" s="266"/>
      <c r="D811" s="278"/>
      <c r="E811" s="286"/>
      <c r="F811" s="267"/>
      <c r="G811" s="288"/>
      <c r="H811" s="267"/>
      <c r="I811" s="267"/>
      <c r="J811" s="288"/>
      <c r="K811" s="267"/>
      <c r="L811" s="267"/>
      <c r="M811" s="288"/>
      <c r="N811" s="288"/>
      <c r="O811" s="267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  <c r="AQ811" s="4"/>
      <c r="AR811" s="4"/>
      <c r="AS811" s="4"/>
      <c r="AT811" s="4"/>
      <c r="AU811" s="4"/>
      <c r="AV811" s="4"/>
      <c r="AW811" s="4"/>
      <c r="AX811" s="4"/>
      <c r="AY811" s="4"/>
      <c r="AZ811" s="4"/>
      <c r="BA811" s="4"/>
      <c r="BB811" s="4"/>
      <c r="BC811" s="4"/>
      <c r="BD811" s="4"/>
      <c r="BE811" s="4"/>
      <c r="BF811" s="4"/>
      <c r="BG811" s="4"/>
      <c r="BH811" s="4"/>
      <c r="BI811" s="4"/>
      <c r="BJ811" s="4"/>
      <c r="BK811" s="4"/>
      <c r="BL811" s="4"/>
    </row>
    <row r="812" spans="1:64" x14ac:dyDescent="0.3">
      <c r="A812" s="266"/>
      <c r="B812" s="266"/>
      <c r="C812" s="266"/>
      <c r="D812" s="278"/>
      <c r="E812" s="286"/>
      <c r="F812" s="267"/>
      <c r="G812" s="288"/>
      <c r="H812" s="267"/>
      <c r="I812" s="267"/>
      <c r="J812" s="288"/>
      <c r="K812" s="267"/>
      <c r="L812" s="267"/>
      <c r="M812" s="288"/>
      <c r="N812" s="288"/>
      <c r="O812" s="267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  <c r="AQ812" s="4"/>
      <c r="AR812" s="4"/>
      <c r="AS812" s="4"/>
      <c r="AT812" s="4"/>
      <c r="AU812" s="4"/>
      <c r="AV812" s="4"/>
      <c r="AW812" s="4"/>
      <c r="AX812" s="4"/>
      <c r="AY812" s="4"/>
      <c r="AZ812" s="4"/>
      <c r="BA812" s="4"/>
      <c r="BB812" s="4"/>
      <c r="BC812" s="4"/>
      <c r="BD812" s="4"/>
      <c r="BE812" s="4"/>
      <c r="BF812" s="4"/>
      <c r="BG812" s="4"/>
      <c r="BH812" s="4"/>
      <c r="BI812" s="4"/>
      <c r="BJ812" s="4"/>
      <c r="BK812" s="4"/>
      <c r="BL812" s="4"/>
    </row>
    <row r="813" spans="1:64" x14ac:dyDescent="0.3">
      <c r="A813" s="266"/>
      <c r="B813" s="266"/>
      <c r="C813" s="266"/>
      <c r="D813" s="278"/>
      <c r="E813" s="286"/>
      <c r="F813" s="267"/>
      <c r="G813" s="288"/>
      <c r="H813" s="267"/>
      <c r="I813" s="267"/>
      <c r="J813" s="288"/>
      <c r="K813" s="267"/>
      <c r="L813" s="267"/>
      <c r="M813" s="288"/>
      <c r="N813" s="288"/>
      <c r="O813" s="267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  <c r="AQ813" s="4"/>
      <c r="AR813" s="4"/>
      <c r="AS813" s="4"/>
      <c r="AT813" s="4"/>
      <c r="AU813" s="4"/>
      <c r="AV813" s="4"/>
      <c r="AW813" s="4"/>
      <c r="AX813" s="4"/>
      <c r="AY813" s="4"/>
      <c r="AZ813" s="4"/>
      <c r="BA813" s="4"/>
      <c r="BB813" s="4"/>
      <c r="BC813" s="4"/>
      <c r="BD813" s="4"/>
      <c r="BE813" s="4"/>
      <c r="BF813" s="4"/>
      <c r="BG813" s="4"/>
      <c r="BH813" s="4"/>
      <c r="BI813" s="4"/>
      <c r="BJ813" s="4"/>
      <c r="BK813" s="4"/>
      <c r="BL813" s="4"/>
    </row>
    <row r="814" spans="1:64" x14ac:dyDescent="0.3">
      <c r="A814" s="266"/>
      <c r="B814" s="266"/>
      <c r="C814" s="266"/>
      <c r="D814" s="278"/>
      <c r="E814" s="286"/>
      <c r="F814" s="267"/>
      <c r="G814" s="288"/>
      <c r="H814" s="267"/>
      <c r="I814" s="267"/>
      <c r="J814" s="288"/>
      <c r="K814" s="267"/>
      <c r="L814" s="267"/>
      <c r="M814" s="288"/>
      <c r="N814" s="288"/>
      <c r="O814" s="267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  <c r="AQ814" s="4"/>
      <c r="AR814" s="4"/>
      <c r="AS814" s="4"/>
      <c r="AT814" s="4"/>
      <c r="AU814" s="4"/>
      <c r="AV814" s="4"/>
      <c r="AW814" s="4"/>
      <c r="AX814" s="4"/>
      <c r="AY814" s="4"/>
      <c r="AZ814" s="4"/>
      <c r="BA814" s="4"/>
      <c r="BB814" s="4"/>
      <c r="BC814" s="4"/>
      <c r="BD814" s="4"/>
      <c r="BE814" s="4"/>
      <c r="BF814" s="4"/>
      <c r="BG814" s="4"/>
      <c r="BH814" s="4"/>
      <c r="BI814" s="4"/>
      <c r="BJ814" s="4"/>
      <c r="BK814" s="4"/>
      <c r="BL814" s="4"/>
    </row>
    <row r="815" spans="1:64" x14ac:dyDescent="0.3">
      <c r="A815" s="266"/>
      <c r="B815" s="266"/>
      <c r="C815" s="266"/>
      <c r="D815" s="278"/>
      <c r="E815" s="286"/>
      <c r="F815" s="267"/>
      <c r="G815" s="288"/>
      <c r="H815" s="267"/>
      <c r="I815" s="267"/>
      <c r="J815" s="288"/>
      <c r="K815" s="267"/>
      <c r="L815" s="267"/>
      <c r="M815" s="288"/>
      <c r="N815" s="288"/>
      <c r="O815" s="267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  <c r="AK815" s="4"/>
      <c r="AL815" s="4"/>
      <c r="AM815" s="4"/>
      <c r="AN815" s="4"/>
      <c r="AO815" s="4"/>
      <c r="AP815" s="4"/>
      <c r="AQ815" s="4"/>
      <c r="AR815" s="4"/>
      <c r="AS815" s="4"/>
      <c r="AT815" s="4"/>
      <c r="AU815" s="4"/>
      <c r="AV815" s="4"/>
      <c r="AW815" s="4"/>
      <c r="AX815" s="4"/>
      <c r="AY815" s="4"/>
      <c r="AZ815" s="4"/>
      <c r="BA815" s="4"/>
      <c r="BB815" s="4"/>
      <c r="BC815" s="4"/>
      <c r="BD815" s="4"/>
      <c r="BE815" s="4"/>
      <c r="BF815" s="4"/>
      <c r="BG815" s="4"/>
      <c r="BH815" s="4"/>
      <c r="BI815" s="4"/>
      <c r="BJ815" s="4"/>
      <c r="BK815" s="4"/>
      <c r="BL815" s="4"/>
    </row>
    <row r="816" spans="1:64" x14ac:dyDescent="0.3">
      <c r="A816" s="266"/>
      <c r="B816" s="266"/>
      <c r="C816" s="266"/>
      <c r="D816" s="278"/>
      <c r="E816" s="286"/>
      <c r="F816" s="267"/>
      <c r="G816" s="288"/>
      <c r="H816" s="267"/>
      <c r="I816" s="267"/>
      <c r="J816" s="288"/>
      <c r="K816" s="267"/>
      <c r="L816" s="267"/>
      <c r="M816" s="288"/>
      <c r="N816" s="288"/>
      <c r="O816" s="267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  <c r="AQ816" s="4"/>
      <c r="AR816" s="4"/>
      <c r="AS816" s="4"/>
      <c r="AT816" s="4"/>
      <c r="AU816" s="4"/>
      <c r="AV816" s="4"/>
      <c r="AW816" s="4"/>
      <c r="AX816" s="4"/>
      <c r="AY816" s="4"/>
      <c r="AZ816" s="4"/>
      <c r="BA816" s="4"/>
      <c r="BB816" s="4"/>
      <c r="BC816" s="4"/>
      <c r="BD816" s="4"/>
      <c r="BE816" s="4"/>
      <c r="BF816" s="4"/>
      <c r="BG816" s="4"/>
      <c r="BH816" s="4"/>
      <c r="BI816" s="4"/>
      <c r="BJ816" s="4"/>
      <c r="BK816" s="4"/>
      <c r="BL816" s="4"/>
    </row>
    <row r="817" spans="1:64" x14ac:dyDescent="0.3">
      <c r="A817" s="266"/>
      <c r="B817" s="266"/>
      <c r="C817" s="266"/>
      <c r="D817" s="278"/>
      <c r="E817" s="286"/>
      <c r="F817" s="267"/>
      <c r="G817" s="288"/>
      <c r="H817" s="267"/>
      <c r="I817" s="267"/>
      <c r="J817" s="288"/>
      <c r="K817" s="267"/>
      <c r="L817" s="267"/>
      <c r="M817" s="288"/>
      <c r="N817" s="288"/>
      <c r="O817" s="267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  <c r="AN817" s="4"/>
      <c r="AO817" s="4"/>
      <c r="AP817" s="4"/>
      <c r="AQ817" s="4"/>
      <c r="AR817" s="4"/>
      <c r="AS817" s="4"/>
      <c r="AT817" s="4"/>
      <c r="AU817" s="4"/>
      <c r="AV817" s="4"/>
      <c r="AW817" s="4"/>
      <c r="AX817" s="4"/>
      <c r="AY817" s="4"/>
      <c r="AZ817" s="4"/>
      <c r="BA817" s="4"/>
      <c r="BB817" s="4"/>
      <c r="BC817" s="4"/>
      <c r="BD817" s="4"/>
      <c r="BE817" s="4"/>
      <c r="BF817" s="4"/>
      <c r="BG817" s="4"/>
      <c r="BH817" s="4"/>
      <c r="BI817" s="4"/>
      <c r="BJ817" s="4"/>
      <c r="BK817" s="4"/>
      <c r="BL817" s="4"/>
    </row>
    <row r="818" spans="1:64" x14ac:dyDescent="0.3">
      <c r="A818" s="266"/>
      <c r="B818" s="266"/>
      <c r="C818" s="266"/>
      <c r="D818" s="278"/>
      <c r="E818" s="286"/>
      <c r="F818" s="267"/>
      <c r="G818" s="288"/>
      <c r="H818" s="267"/>
      <c r="I818" s="267"/>
      <c r="J818" s="288"/>
      <c r="K818" s="267"/>
      <c r="L818" s="267"/>
      <c r="M818" s="288"/>
      <c r="N818" s="288"/>
      <c r="O818" s="267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  <c r="AQ818" s="4"/>
      <c r="AR818" s="4"/>
      <c r="AS818" s="4"/>
      <c r="AT818" s="4"/>
      <c r="AU818" s="4"/>
      <c r="AV818" s="4"/>
      <c r="AW818" s="4"/>
      <c r="AX818" s="4"/>
      <c r="AY818" s="4"/>
      <c r="AZ818" s="4"/>
      <c r="BA818" s="4"/>
      <c r="BB818" s="4"/>
      <c r="BC818" s="4"/>
      <c r="BD818" s="4"/>
      <c r="BE818" s="4"/>
      <c r="BF818" s="4"/>
      <c r="BG818" s="4"/>
      <c r="BH818" s="4"/>
      <c r="BI818" s="4"/>
      <c r="BJ818" s="4"/>
      <c r="BK818" s="4"/>
      <c r="BL818" s="4"/>
    </row>
    <row r="819" spans="1:64" x14ac:dyDescent="0.3">
      <c r="A819" s="266"/>
      <c r="B819" s="266"/>
      <c r="C819" s="266"/>
      <c r="D819" s="278"/>
      <c r="E819" s="286"/>
      <c r="F819" s="267"/>
      <c r="G819" s="288"/>
      <c r="H819" s="267"/>
      <c r="I819" s="267"/>
      <c r="J819" s="288"/>
      <c r="K819" s="267"/>
      <c r="L819" s="267"/>
      <c r="M819" s="288"/>
      <c r="N819" s="288"/>
      <c r="O819" s="267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4"/>
      <c r="AP819" s="4"/>
      <c r="AQ819" s="4"/>
      <c r="AR819" s="4"/>
      <c r="AS819" s="4"/>
      <c r="AT819" s="4"/>
      <c r="AU819" s="4"/>
      <c r="AV819" s="4"/>
      <c r="AW819" s="4"/>
      <c r="AX819" s="4"/>
      <c r="AY819" s="4"/>
      <c r="AZ819" s="4"/>
      <c r="BA819" s="4"/>
      <c r="BB819" s="4"/>
      <c r="BC819" s="4"/>
      <c r="BD819" s="4"/>
      <c r="BE819" s="4"/>
      <c r="BF819" s="4"/>
      <c r="BG819" s="4"/>
      <c r="BH819" s="4"/>
      <c r="BI819" s="4"/>
      <c r="BJ819" s="4"/>
      <c r="BK819" s="4"/>
      <c r="BL819" s="4"/>
    </row>
    <row r="820" spans="1:64" x14ac:dyDescent="0.3">
      <c r="A820" s="266"/>
      <c r="B820" s="266"/>
      <c r="C820" s="266"/>
      <c r="D820" s="278"/>
      <c r="E820" s="286"/>
      <c r="F820" s="267"/>
      <c r="G820" s="288"/>
      <c r="H820" s="267"/>
      <c r="I820" s="267"/>
      <c r="J820" s="288"/>
      <c r="K820" s="267"/>
      <c r="L820" s="267"/>
      <c r="M820" s="288"/>
      <c r="N820" s="288"/>
      <c r="O820" s="267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  <c r="AQ820" s="4"/>
      <c r="AR820" s="4"/>
      <c r="AS820" s="4"/>
      <c r="AT820" s="4"/>
      <c r="AU820" s="4"/>
      <c r="AV820" s="4"/>
      <c r="AW820" s="4"/>
      <c r="AX820" s="4"/>
      <c r="AY820" s="4"/>
      <c r="AZ820" s="4"/>
      <c r="BA820" s="4"/>
      <c r="BB820" s="4"/>
      <c r="BC820" s="4"/>
      <c r="BD820" s="4"/>
      <c r="BE820" s="4"/>
      <c r="BF820" s="4"/>
      <c r="BG820" s="4"/>
      <c r="BH820" s="4"/>
      <c r="BI820" s="4"/>
      <c r="BJ820" s="4"/>
      <c r="BK820" s="4"/>
      <c r="BL820" s="4"/>
    </row>
    <row r="821" spans="1:64" x14ac:dyDescent="0.3">
      <c r="A821" s="266"/>
      <c r="B821" s="266"/>
      <c r="C821" s="266"/>
      <c r="D821" s="278"/>
      <c r="E821" s="286"/>
      <c r="F821" s="267"/>
      <c r="G821" s="288"/>
      <c r="H821" s="267"/>
      <c r="I821" s="267"/>
      <c r="J821" s="288"/>
      <c r="K821" s="267"/>
      <c r="L821" s="267"/>
      <c r="M821" s="288"/>
      <c r="N821" s="288"/>
      <c r="O821" s="267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  <c r="AK821" s="4"/>
      <c r="AL821" s="4"/>
      <c r="AM821" s="4"/>
      <c r="AN821" s="4"/>
      <c r="AO821" s="4"/>
      <c r="AP821" s="4"/>
      <c r="AQ821" s="4"/>
      <c r="AR821" s="4"/>
      <c r="AS821" s="4"/>
      <c r="AT821" s="4"/>
      <c r="AU821" s="4"/>
      <c r="AV821" s="4"/>
      <c r="AW821" s="4"/>
      <c r="AX821" s="4"/>
      <c r="AY821" s="4"/>
      <c r="AZ821" s="4"/>
      <c r="BA821" s="4"/>
      <c r="BB821" s="4"/>
      <c r="BC821" s="4"/>
      <c r="BD821" s="4"/>
      <c r="BE821" s="4"/>
      <c r="BF821" s="4"/>
      <c r="BG821" s="4"/>
      <c r="BH821" s="4"/>
      <c r="BI821" s="4"/>
      <c r="BJ821" s="4"/>
      <c r="BK821" s="4"/>
      <c r="BL821" s="4"/>
    </row>
    <row r="822" spans="1:64" x14ac:dyDescent="0.3">
      <c r="A822" s="266"/>
      <c r="B822" s="266"/>
      <c r="C822" s="266"/>
      <c r="D822" s="278"/>
      <c r="E822" s="286"/>
      <c r="F822" s="267"/>
      <c r="G822" s="288"/>
      <c r="H822" s="267"/>
      <c r="I822" s="267"/>
      <c r="J822" s="288"/>
      <c r="K822" s="267"/>
      <c r="L822" s="267"/>
      <c r="M822" s="288"/>
      <c r="N822" s="288"/>
      <c r="O822" s="267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  <c r="AQ822" s="4"/>
      <c r="AR822" s="4"/>
      <c r="AS822" s="4"/>
      <c r="AT822" s="4"/>
      <c r="AU822" s="4"/>
      <c r="AV822" s="4"/>
      <c r="AW822" s="4"/>
      <c r="AX822" s="4"/>
      <c r="AY822" s="4"/>
      <c r="AZ822" s="4"/>
      <c r="BA822" s="4"/>
      <c r="BB822" s="4"/>
      <c r="BC822" s="4"/>
      <c r="BD822" s="4"/>
      <c r="BE822" s="4"/>
      <c r="BF822" s="4"/>
      <c r="BG822" s="4"/>
      <c r="BH822" s="4"/>
      <c r="BI822" s="4"/>
      <c r="BJ822" s="4"/>
      <c r="BK822" s="4"/>
      <c r="BL822" s="4"/>
    </row>
    <row r="823" spans="1:64" x14ac:dyDescent="0.3">
      <c r="A823" s="266"/>
      <c r="B823" s="266"/>
      <c r="C823" s="266"/>
      <c r="D823" s="278"/>
      <c r="E823" s="286"/>
      <c r="F823" s="267"/>
      <c r="G823" s="288"/>
      <c r="H823" s="267"/>
      <c r="I823" s="267"/>
      <c r="J823" s="288"/>
      <c r="K823" s="267"/>
      <c r="L823" s="267"/>
      <c r="M823" s="288"/>
      <c r="N823" s="288"/>
      <c r="O823" s="267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  <c r="AQ823" s="4"/>
      <c r="AR823" s="4"/>
      <c r="AS823" s="4"/>
      <c r="AT823" s="4"/>
      <c r="AU823" s="4"/>
      <c r="AV823" s="4"/>
      <c r="AW823" s="4"/>
      <c r="AX823" s="4"/>
      <c r="AY823" s="4"/>
      <c r="AZ823" s="4"/>
      <c r="BA823" s="4"/>
      <c r="BB823" s="4"/>
      <c r="BC823" s="4"/>
      <c r="BD823" s="4"/>
      <c r="BE823" s="4"/>
      <c r="BF823" s="4"/>
      <c r="BG823" s="4"/>
      <c r="BH823" s="4"/>
      <c r="BI823" s="4"/>
      <c r="BJ823" s="4"/>
      <c r="BK823" s="4"/>
      <c r="BL823" s="4"/>
    </row>
    <row r="824" spans="1:64" x14ac:dyDescent="0.3">
      <c r="A824" s="266"/>
      <c r="B824" s="266"/>
      <c r="C824" s="266"/>
      <c r="D824" s="278"/>
      <c r="E824" s="286"/>
      <c r="F824" s="267"/>
      <c r="G824" s="288"/>
      <c r="H824" s="267"/>
      <c r="I824" s="267"/>
      <c r="J824" s="288"/>
      <c r="K824" s="267"/>
      <c r="L824" s="267"/>
      <c r="M824" s="288"/>
      <c r="N824" s="288"/>
      <c r="O824" s="267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  <c r="AN824" s="4"/>
      <c r="AO824" s="4"/>
      <c r="AP824" s="4"/>
      <c r="AQ824" s="4"/>
      <c r="AR824" s="4"/>
      <c r="AS824" s="4"/>
      <c r="AT824" s="4"/>
      <c r="AU824" s="4"/>
      <c r="AV824" s="4"/>
      <c r="AW824" s="4"/>
      <c r="AX824" s="4"/>
      <c r="AY824" s="4"/>
      <c r="AZ824" s="4"/>
      <c r="BA824" s="4"/>
      <c r="BB824" s="4"/>
      <c r="BC824" s="4"/>
      <c r="BD824" s="4"/>
      <c r="BE824" s="4"/>
      <c r="BF824" s="4"/>
      <c r="BG824" s="4"/>
      <c r="BH824" s="4"/>
      <c r="BI824" s="4"/>
      <c r="BJ824" s="4"/>
      <c r="BK824" s="4"/>
      <c r="BL824" s="4"/>
    </row>
    <row r="825" spans="1:64" x14ac:dyDescent="0.3">
      <c r="A825" s="266"/>
      <c r="B825" s="266"/>
      <c r="C825" s="266"/>
      <c r="D825" s="278"/>
      <c r="E825" s="286"/>
      <c r="F825" s="267"/>
      <c r="G825" s="288"/>
      <c r="H825" s="267"/>
      <c r="I825" s="267"/>
      <c r="J825" s="288"/>
      <c r="K825" s="267"/>
      <c r="L825" s="267"/>
      <c r="M825" s="288"/>
      <c r="N825" s="288"/>
      <c r="O825" s="267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  <c r="AQ825" s="4"/>
      <c r="AR825" s="4"/>
      <c r="AS825" s="4"/>
      <c r="AT825" s="4"/>
      <c r="AU825" s="4"/>
      <c r="AV825" s="4"/>
      <c r="AW825" s="4"/>
      <c r="AX825" s="4"/>
      <c r="AY825" s="4"/>
      <c r="AZ825" s="4"/>
      <c r="BA825" s="4"/>
      <c r="BB825" s="4"/>
      <c r="BC825" s="4"/>
      <c r="BD825" s="4"/>
      <c r="BE825" s="4"/>
      <c r="BF825" s="4"/>
      <c r="BG825" s="4"/>
      <c r="BH825" s="4"/>
      <c r="BI825" s="4"/>
      <c r="BJ825" s="4"/>
      <c r="BK825" s="4"/>
      <c r="BL825" s="4"/>
    </row>
    <row r="826" spans="1:64" x14ac:dyDescent="0.3">
      <c r="A826" s="266"/>
      <c r="B826" s="266"/>
      <c r="C826" s="266"/>
      <c r="D826" s="278"/>
      <c r="E826" s="286"/>
      <c r="F826" s="267"/>
      <c r="G826" s="288"/>
      <c r="H826" s="267"/>
      <c r="I826" s="267"/>
      <c r="J826" s="288"/>
      <c r="K826" s="267"/>
      <c r="L826" s="267"/>
      <c r="M826" s="288"/>
      <c r="N826" s="288"/>
      <c r="O826" s="267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  <c r="AK826" s="4"/>
      <c r="AL826" s="4"/>
      <c r="AM826" s="4"/>
      <c r="AN826" s="4"/>
      <c r="AO826" s="4"/>
      <c r="AP826" s="4"/>
      <c r="AQ826" s="4"/>
      <c r="AR826" s="4"/>
      <c r="AS826" s="4"/>
      <c r="AT826" s="4"/>
      <c r="AU826" s="4"/>
      <c r="AV826" s="4"/>
      <c r="AW826" s="4"/>
      <c r="AX826" s="4"/>
      <c r="AY826" s="4"/>
      <c r="AZ826" s="4"/>
      <c r="BA826" s="4"/>
      <c r="BB826" s="4"/>
      <c r="BC826" s="4"/>
      <c r="BD826" s="4"/>
      <c r="BE826" s="4"/>
      <c r="BF826" s="4"/>
      <c r="BG826" s="4"/>
      <c r="BH826" s="4"/>
      <c r="BI826" s="4"/>
      <c r="BJ826" s="4"/>
      <c r="BK826" s="4"/>
      <c r="BL826" s="4"/>
    </row>
    <row r="827" spans="1:64" x14ac:dyDescent="0.3">
      <c r="A827" s="266"/>
      <c r="B827" s="266"/>
      <c r="C827" s="266"/>
      <c r="D827" s="278"/>
      <c r="E827" s="286"/>
      <c r="F827" s="267"/>
      <c r="G827" s="288"/>
      <c r="H827" s="267"/>
      <c r="I827" s="267"/>
      <c r="J827" s="288"/>
      <c r="K827" s="267"/>
      <c r="L827" s="267"/>
      <c r="M827" s="288"/>
      <c r="N827" s="288"/>
      <c r="O827" s="267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  <c r="AQ827" s="4"/>
      <c r="AR827" s="4"/>
      <c r="AS827" s="4"/>
      <c r="AT827" s="4"/>
      <c r="AU827" s="4"/>
      <c r="AV827" s="4"/>
      <c r="AW827" s="4"/>
      <c r="AX827" s="4"/>
      <c r="AY827" s="4"/>
      <c r="AZ827" s="4"/>
      <c r="BA827" s="4"/>
      <c r="BB827" s="4"/>
      <c r="BC827" s="4"/>
      <c r="BD827" s="4"/>
      <c r="BE827" s="4"/>
      <c r="BF827" s="4"/>
      <c r="BG827" s="4"/>
      <c r="BH827" s="4"/>
      <c r="BI827" s="4"/>
      <c r="BJ827" s="4"/>
      <c r="BK827" s="4"/>
      <c r="BL827" s="4"/>
    </row>
    <row r="828" spans="1:64" x14ac:dyDescent="0.3">
      <c r="A828" s="266"/>
      <c r="B828" s="266"/>
      <c r="C828" s="266"/>
      <c r="D828" s="278"/>
      <c r="E828" s="286"/>
      <c r="F828" s="267"/>
      <c r="G828" s="288"/>
      <c r="H828" s="267"/>
      <c r="I828" s="267"/>
      <c r="J828" s="288"/>
      <c r="K828" s="267"/>
      <c r="L828" s="267"/>
      <c r="M828" s="288"/>
      <c r="N828" s="288"/>
      <c r="O828" s="267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4"/>
      <c r="AQ828" s="4"/>
      <c r="AR828" s="4"/>
      <c r="AS828" s="4"/>
      <c r="AT828" s="4"/>
      <c r="AU828" s="4"/>
      <c r="AV828" s="4"/>
      <c r="AW828" s="4"/>
      <c r="AX828" s="4"/>
      <c r="AY828" s="4"/>
      <c r="AZ828" s="4"/>
      <c r="BA828" s="4"/>
      <c r="BB828" s="4"/>
      <c r="BC828" s="4"/>
      <c r="BD828" s="4"/>
      <c r="BE828" s="4"/>
      <c r="BF828" s="4"/>
      <c r="BG828" s="4"/>
      <c r="BH828" s="4"/>
      <c r="BI828" s="4"/>
      <c r="BJ828" s="4"/>
      <c r="BK828" s="4"/>
      <c r="BL828" s="4"/>
    </row>
    <row r="829" spans="1:64" x14ac:dyDescent="0.3">
      <c r="A829" s="266"/>
      <c r="B829" s="266"/>
      <c r="C829" s="266"/>
      <c r="D829" s="278"/>
      <c r="E829" s="286"/>
      <c r="F829" s="267"/>
      <c r="G829" s="288"/>
      <c r="H829" s="267"/>
      <c r="I829" s="267"/>
      <c r="J829" s="288"/>
      <c r="K829" s="267"/>
      <c r="L829" s="267"/>
      <c r="M829" s="288"/>
      <c r="N829" s="288"/>
      <c r="O829" s="267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  <c r="AQ829" s="4"/>
      <c r="AR829" s="4"/>
      <c r="AS829" s="4"/>
      <c r="AT829" s="4"/>
      <c r="AU829" s="4"/>
      <c r="AV829" s="4"/>
      <c r="AW829" s="4"/>
      <c r="AX829" s="4"/>
      <c r="AY829" s="4"/>
      <c r="AZ829" s="4"/>
      <c r="BA829" s="4"/>
      <c r="BB829" s="4"/>
      <c r="BC829" s="4"/>
      <c r="BD829" s="4"/>
      <c r="BE829" s="4"/>
      <c r="BF829" s="4"/>
      <c r="BG829" s="4"/>
      <c r="BH829" s="4"/>
      <c r="BI829" s="4"/>
      <c r="BJ829" s="4"/>
      <c r="BK829" s="4"/>
      <c r="BL829" s="4"/>
    </row>
    <row r="830" spans="1:64" x14ac:dyDescent="0.3">
      <c r="A830" s="266"/>
      <c r="B830" s="266"/>
      <c r="C830" s="266"/>
      <c r="D830" s="278"/>
      <c r="E830" s="286"/>
      <c r="F830" s="267"/>
      <c r="G830" s="288"/>
      <c r="H830" s="267"/>
      <c r="I830" s="267"/>
      <c r="J830" s="288"/>
      <c r="K830" s="267"/>
      <c r="L830" s="267"/>
      <c r="M830" s="288"/>
      <c r="N830" s="288"/>
      <c r="O830" s="267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  <c r="AP830" s="4"/>
      <c r="AQ830" s="4"/>
      <c r="AR830" s="4"/>
      <c r="AS830" s="4"/>
      <c r="AT830" s="4"/>
      <c r="AU830" s="4"/>
      <c r="AV830" s="4"/>
      <c r="AW830" s="4"/>
      <c r="AX830" s="4"/>
      <c r="AY830" s="4"/>
      <c r="AZ830" s="4"/>
      <c r="BA830" s="4"/>
      <c r="BB830" s="4"/>
      <c r="BC830" s="4"/>
      <c r="BD830" s="4"/>
      <c r="BE830" s="4"/>
      <c r="BF830" s="4"/>
      <c r="BG830" s="4"/>
      <c r="BH830" s="4"/>
      <c r="BI830" s="4"/>
      <c r="BJ830" s="4"/>
      <c r="BK830" s="4"/>
      <c r="BL830" s="4"/>
    </row>
    <row r="831" spans="1:64" x14ac:dyDescent="0.3">
      <c r="A831" s="266"/>
      <c r="B831" s="266"/>
      <c r="C831" s="266"/>
      <c r="D831" s="278"/>
      <c r="E831" s="286"/>
      <c r="F831" s="267"/>
      <c r="G831" s="288"/>
      <c r="H831" s="267"/>
      <c r="I831" s="267"/>
      <c r="J831" s="288"/>
      <c r="K831" s="267"/>
      <c r="L831" s="267"/>
      <c r="M831" s="288"/>
      <c r="N831" s="288"/>
      <c r="O831" s="267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  <c r="AQ831" s="4"/>
      <c r="AR831" s="4"/>
      <c r="AS831" s="4"/>
      <c r="AT831" s="4"/>
      <c r="AU831" s="4"/>
      <c r="AV831" s="4"/>
      <c r="AW831" s="4"/>
      <c r="AX831" s="4"/>
      <c r="AY831" s="4"/>
      <c r="AZ831" s="4"/>
      <c r="BA831" s="4"/>
      <c r="BB831" s="4"/>
      <c r="BC831" s="4"/>
      <c r="BD831" s="4"/>
      <c r="BE831" s="4"/>
      <c r="BF831" s="4"/>
      <c r="BG831" s="4"/>
      <c r="BH831" s="4"/>
      <c r="BI831" s="4"/>
      <c r="BJ831" s="4"/>
      <c r="BK831" s="4"/>
      <c r="BL831" s="4"/>
    </row>
    <row r="832" spans="1:64" x14ac:dyDescent="0.3">
      <c r="A832" s="266"/>
      <c r="B832" s="266"/>
      <c r="C832" s="266"/>
      <c r="D832" s="278"/>
      <c r="E832" s="286"/>
      <c r="F832" s="267"/>
      <c r="G832" s="288"/>
      <c r="H832" s="267"/>
      <c r="I832" s="267"/>
      <c r="J832" s="288"/>
      <c r="K832" s="267"/>
      <c r="L832" s="267"/>
      <c r="M832" s="288"/>
      <c r="N832" s="288"/>
      <c r="O832" s="267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4"/>
      <c r="AQ832" s="4"/>
      <c r="AR832" s="4"/>
      <c r="AS832" s="4"/>
      <c r="AT832" s="4"/>
      <c r="AU832" s="4"/>
      <c r="AV832" s="4"/>
      <c r="AW832" s="4"/>
      <c r="AX832" s="4"/>
      <c r="AY832" s="4"/>
      <c r="AZ832" s="4"/>
      <c r="BA832" s="4"/>
      <c r="BB832" s="4"/>
      <c r="BC832" s="4"/>
      <c r="BD832" s="4"/>
      <c r="BE832" s="4"/>
      <c r="BF832" s="4"/>
      <c r="BG832" s="4"/>
      <c r="BH832" s="4"/>
      <c r="BI832" s="4"/>
      <c r="BJ832" s="4"/>
      <c r="BK832" s="4"/>
      <c r="BL832" s="4"/>
    </row>
    <row r="833" spans="1:64" x14ac:dyDescent="0.3">
      <c r="A833" s="266"/>
      <c r="B833" s="266"/>
      <c r="C833" s="266"/>
      <c r="D833" s="278"/>
      <c r="E833" s="286"/>
      <c r="F833" s="267"/>
      <c r="G833" s="288"/>
      <c r="H833" s="267"/>
      <c r="I833" s="267"/>
      <c r="J833" s="288"/>
      <c r="K833" s="267"/>
      <c r="L833" s="267"/>
      <c r="M833" s="288"/>
      <c r="N833" s="288"/>
      <c r="O833" s="267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  <c r="AQ833" s="4"/>
      <c r="AR833" s="4"/>
      <c r="AS833" s="4"/>
      <c r="AT833" s="4"/>
      <c r="AU833" s="4"/>
      <c r="AV833" s="4"/>
      <c r="AW833" s="4"/>
      <c r="AX833" s="4"/>
      <c r="AY833" s="4"/>
      <c r="AZ833" s="4"/>
      <c r="BA833" s="4"/>
      <c r="BB833" s="4"/>
      <c r="BC833" s="4"/>
      <c r="BD833" s="4"/>
      <c r="BE833" s="4"/>
      <c r="BF833" s="4"/>
      <c r="BG833" s="4"/>
      <c r="BH833" s="4"/>
      <c r="BI833" s="4"/>
      <c r="BJ833" s="4"/>
      <c r="BK833" s="4"/>
      <c r="BL833" s="4"/>
    </row>
    <row r="834" spans="1:64" x14ac:dyDescent="0.3">
      <c r="A834" s="266"/>
      <c r="B834" s="266"/>
      <c r="C834" s="266"/>
      <c r="D834" s="278"/>
      <c r="E834" s="286"/>
      <c r="F834" s="267"/>
      <c r="G834" s="288"/>
      <c r="H834" s="267"/>
      <c r="I834" s="267"/>
      <c r="J834" s="288"/>
      <c r="K834" s="267"/>
      <c r="L834" s="267"/>
      <c r="M834" s="288"/>
      <c r="N834" s="288"/>
      <c r="O834" s="267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  <c r="AQ834" s="4"/>
      <c r="AR834" s="4"/>
      <c r="AS834" s="4"/>
      <c r="AT834" s="4"/>
      <c r="AU834" s="4"/>
      <c r="AV834" s="4"/>
      <c r="AW834" s="4"/>
      <c r="AX834" s="4"/>
      <c r="AY834" s="4"/>
      <c r="AZ834" s="4"/>
      <c r="BA834" s="4"/>
      <c r="BB834" s="4"/>
      <c r="BC834" s="4"/>
      <c r="BD834" s="4"/>
      <c r="BE834" s="4"/>
      <c r="BF834" s="4"/>
      <c r="BG834" s="4"/>
      <c r="BH834" s="4"/>
      <c r="BI834" s="4"/>
      <c r="BJ834" s="4"/>
      <c r="BK834" s="4"/>
      <c r="BL834" s="4"/>
    </row>
    <row r="835" spans="1:64" x14ac:dyDescent="0.3">
      <c r="A835" s="266"/>
      <c r="B835" s="266"/>
      <c r="C835" s="266"/>
      <c r="D835" s="278"/>
      <c r="E835" s="286"/>
      <c r="F835" s="267"/>
      <c r="G835" s="288"/>
      <c r="H835" s="267"/>
      <c r="I835" s="267"/>
      <c r="J835" s="288"/>
      <c r="K835" s="267"/>
      <c r="L835" s="267"/>
      <c r="M835" s="288"/>
      <c r="N835" s="288"/>
      <c r="O835" s="267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  <c r="AQ835" s="4"/>
      <c r="AR835" s="4"/>
      <c r="AS835" s="4"/>
      <c r="AT835" s="4"/>
      <c r="AU835" s="4"/>
      <c r="AV835" s="4"/>
      <c r="AW835" s="4"/>
      <c r="AX835" s="4"/>
      <c r="AY835" s="4"/>
      <c r="AZ835" s="4"/>
      <c r="BA835" s="4"/>
      <c r="BB835" s="4"/>
      <c r="BC835" s="4"/>
      <c r="BD835" s="4"/>
      <c r="BE835" s="4"/>
      <c r="BF835" s="4"/>
      <c r="BG835" s="4"/>
      <c r="BH835" s="4"/>
      <c r="BI835" s="4"/>
      <c r="BJ835" s="4"/>
      <c r="BK835" s="4"/>
      <c r="BL835" s="4"/>
    </row>
    <row r="836" spans="1:64" x14ac:dyDescent="0.3">
      <c r="A836" s="266"/>
      <c r="B836" s="266"/>
      <c r="C836" s="266"/>
      <c r="D836" s="278"/>
      <c r="E836" s="286"/>
      <c r="F836" s="267"/>
      <c r="G836" s="288"/>
      <c r="H836" s="267"/>
      <c r="I836" s="267"/>
      <c r="J836" s="288"/>
      <c r="K836" s="267"/>
      <c r="L836" s="267"/>
      <c r="M836" s="288"/>
      <c r="N836" s="288"/>
      <c r="O836" s="267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  <c r="AP836" s="4"/>
      <c r="AQ836" s="4"/>
      <c r="AR836" s="4"/>
      <c r="AS836" s="4"/>
      <c r="AT836" s="4"/>
      <c r="AU836" s="4"/>
      <c r="AV836" s="4"/>
      <c r="AW836" s="4"/>
      <c r="AX836" s="4"/>
      <c r="AY836" s="4"/>
      <c r="AZ836" s="4"/>
      <c r="BA836" s="4"/>
      <c r="BB836" s="4"/>
      <c r="BC836" s="4"/>
      <c r="BD836" s="4"/>
      <c r="BE836" s="4"/>
      <c r="BF836" s="4"/>
      <c r="BG836" s="4"/>
      <c r="BH836" s="4"/>
      <c r="BI836" s="4"/>
      <c r="BJ836" s="4"/>
      <c r="BK836" s="4"/>
      <c r="BL836" s="4"/>
    </row>
    <row r="837" spans="1:64" x14ac:dyDescent="0.3">
      <c r="A837" s="266"/>
      <c r="B837" s="266"/>
      <c r="C837" s="266"/>
      <c r="D837" s="278"/>
      <c r="E837" s="286"/>
      <c r="F837" s="267"/>
      <c r="G837" s="288"/>
      <c r="H837" s="267"/>
      <c r="I837" s="267"/>
      <c r="J837" s="288"/>
      <c r="K837" s="267"/>
      <c r="L837" s="267"/>
      <c r="M837" s="288"/>
      <c r="N837" s="288"/>
      <c r="O837" s="267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  <c r="AQ837" s="4"/>
      <c r="AR837" s="4"/>
      <c r="AS837" s="4"/>
      <c r="AT837" s="4"/>
      <c r="AU837" s="4"/>
      <c r="AV837" s="4"/>
      <c r="AW837" s="4"/>
      <c r="AX837" s="4"/>
      <c r="AY837" s="4"/>
      <c r="AZ837" s="4"/>
      <c r="BA837" s="4"/>
      <c r="BB837" s="4"/>
      <c r="BC837" s="4"/>
      <c r="BD837" s="4"/>
      <c r="BE837" s="4"/>
      <c r="BF837" s="4"/>
      <c r="BG837" s="4"/>
      <c r="BH837" s="4"/>
      <c r="BI837" s="4"/>
      <c r="BJ837" s="4"/>
      <c r="BK837" s="4"/>
      <c r="BL837" s="4"/>
    </row>
    <row r="838" spans="1:64" x14ac:dyDescent="0.3">
      <c r="A838" s="266"/>
      <c r="B838" s="266"/>
      <c r="C838" s="266"/>
      <c r="D838" s="278"/>
      <c r="E838" s="286"/>
      <c r="F838" s="267"/>
      <c r="G838" s="288"/>
      <c r="H838" s="267"/>
      <c r="I838" s="267"/>
      <c r="J838" s="288"/>
      <c r="K838" s="267"/>
      <c r="L838" s="267"/>
      <c r="M838" s="288"/>
      <c r="N838" s="288"/>
      <c r="O838" s="267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  <c r="AQ838" s="4"/>
      <c r="AR838" s="4"/>
      <c r="AS838" s="4"/>
      <c r="AT838" s="4"/>
      <c r="AU838" s="4"/>
      <c r="AV838" s="4"/>
      <c r="AW838" s="4"/>
      <c r="AX838" s="4"/>
      <c r="AY838" s="4"/>
      <c r="AZ838" s="4"/>
      <c r="BA838" s="4"/>
      <c r="BB838" s="4"/>
      <c r="BC838" s="4"/>
      <c r="BD838" s="4"/>
      <c r="BE838" s="4"/>
      <c r="BF838" s="4"/>
      <c r="BG838" s="4"/>
      <c r="BH838" s="4"/>
      <c r="BI838" s="4"/>
      <c r="BJ838" s="4"/>
      <c r="BK838" s="4"/>
      <c r="BL838" s="4"/>
    </row>
    <row r="839" spans="1:64" x14ac:dyDescent="0.3">
      <c r="A839" s="266"/>
      <c r="B839" s="266"/>
      <c r="C839" s="266"/>
      <c r="D839" s="278"/>
      <c r="E839" s="286"/>
      <c r="F839" s="267"/>
      <c r="G839" s="288"/>
      <c r="H839" s="267"/>
      <c r="I839" s="267"/>
      <c r="J839" s="288"/>
      <c r="K839" s="267"/>
      <c r="L839" s="267"/>
      <c r="M839" s="288"/>
      <c r="N839" s="288"/>
      <c r="O839" s="267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  <c r="AK839" s="4"/>
      <c r="AL839" s="4"/>
      <c r="AM839" s="4"/>
      <c r="AN839" s="4"/>
      <c r="AO839" s="4"/>
      <c r="AP839" s="4"/>
      <c r="AQ839" s="4"/>
      <c r="AR839" s="4"/>
      <c r="AS839" s="4"/>
      <c r="AT839" s="4"/>
      <c r="AU839" s="4"/>
      <c r="AV839" s="4"/>
      <c r="AW839" s="4"/>
      <c r="AX839" s="4"/>
      <c r="AY839" s="4"/>
      <c r="AZ839" s="4"/>
      <c r="BA839" s="4"/>
      <c r="BB839" s="4"/>
      <c r="BC839" s="4"/>
      <c r="BD839" s="4"/>
      <c r="BE839" s="4"/>
      <c r="BF839" s="4"/>
      <c r="BG839" s="4"/>
      <c r="BH839" s="4"/>
      <c r="BI839" s="4"/>
      <c r="BJ839" s="4"/>
      <c r="BK839" s="4"/>
      <c r="BL839" s="4"/>
    </row>
    <row r="840" spans="1:64" x14ac:dyDescent="0.3">
      <c r="A840" s="266"/>
      <c r="B840" s="266"/>
      <c r="C840" s="266"/>
      <c r="D840" s="278"/>
      <c r="E840" s="286"/>
      <c r="F840" s="267"/>
      <c r="G840" s="288"/>
      <c r="H840" s="267"/>
      <c r="I840" s="267"/>
      <c r="J840" s="288"/>
      <c r="K840" s="267"/>
      <c r="L840" s="267"/>
      <c r="M840" s="288"/>
      <c r="N840" s="288"/>
      <c r="O840" s="267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  <c r="AQ840" s="4"/>
      <c r="AR840" s="4"/>
      <c r="AS840" s="4"/>
      <c r="AT840" s="4"/>
      <c r="AU840" s="4"/>
      <c r="AV840" s="4"/>
      <c r="AW840" s="4"/>
      <c r="AX840" s="4"/>
      <c r="AY840" s="4"/>
      <c r="AZ840" s="4"/>
      <c r="BA840" s="4"/>
      <c r="BB840" s="4"/>
      <c r="BC840" s="4"/>
      <c r="BD840" s="4"/>
      <c r="BE840" s="4"/>
      <c r="BF840" s="4"/>
      <c r="BG840" s="4"/>
      <c r="BH840" s="4"/>
      <c r="BI840" s="4"/>
      <c r="BJ840" s="4"/>
      <c r="BK840" s="4"/>
      <c r="BL840" s="4"/>
    </row>
    <row r="841" spans="1:64" x14ac:dyDescent="0.3">
      <c r="A841" s="266"/>
      <c r="B841" s="266"/>
      <c r="C841" s="266"/>
      <c r="D841" s="278"/>
      <c r="E841" s="286"/>
      <c r="F841" s="267"/>
      <c r="G841" s="288"/>
      <c r="H841" s="267"/>
      <c r="I841" s="267"/>
      <c r="J841" s="288"/>
      <c r="K841" s="267"/>
      <c r="L841" s="267"/>
      <c r="M841" s="288"/>
      <c r="N841" s="288"/>
      <c r="O841" s="267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  <c r="AQ841" s="4"/>
      <c r="AR841" s="4"/>
      <c r="AS841" s="4"/>
      <c r="AT841" s="4"/>
      <c r="AU841" s="4"/>
      <c r="AV841" s="4"/>
      <c r="AW841" s="4"/>
      <c r="AX841" s="4"/>
      <c r="AY841" s="4"/>
      <c r="AZ841" s="4"/>
      <c r="BA841" s="4"/>
      <c r="BB841" s="4"/>
      <c r="BC841" s="4"/>
      <c r="BD841" s="4"/>
      <c r="BE841" s="4"/>
      <c r="BF841" s="4"/>
      <c r="BG841" s="4"/>
      <c r="BH841" s="4"/>
      <c r="BI841" s="4"/>
      <c r="BJ841" s="4"/>
      <c r="BK841" s="4"/>
      <c r="BL841" s="4"/>
    </row>
    <row r="842" spans="1:64" x14ac:dyDescent="0.3">
      <c r="A842" s="266"/>
      <c r="B842" s="266"/>
      <c r="C842" s="266"/>
      <c r="D842" s="278"/>
      <c r="E842" s="286"/>
      <c r="F842" s="267"/>
      <c r="G842" s="288"/>
      <c r="H842" s="267"/>
      <c r="I842" s="267"/>
      <c r="J842" s="288"/>
      <c r="K842" s="267"/>
      <c r="L842" s="267"/>
      <c r="M842" s="288"/>
      <c r="N842" s="288"/>
      <c r="O842" s="267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  <c r="AQ842" s="4"/>
      <c r="AR842" s="4"/>
      <c r="AS842" s="4"/>
      <c r="AT842" s="4"/>
      <c r="AU842" s="4"/>
      <c r="AV842" s="4"/>
      <c r="AW842" s="4"/>
      <c r="AX842" s="4"/>
      <c r="AY842" s="4"/>
      <c r="AZ842" s="4"/>
      <c r="BA842" s="4"/>
      <c r="BB842" s="4"/>
      <c r="BC842" s="4"/>
      <c r="BD842" s="4"/>
      <c r="BE842" s="4"/>
      <c r="BF842" s="4"/>
      <c r="BG842" s="4"/>
      <c r="BH842" s="4"/>
      <c r="BI842" s="4"/>
      <c r="BJ842" s="4"/>
      <c r="BK842" s="4"/>
      <c r="BL842" s="4"/>
    </row>
    <row r="843" spans="1:64" x14ac:dyDescent="0.3">
      <c r="A843" s="266"/>
      <c r="B843" s="266"/>
      <c r="C843" s="266"/>
      <c r="D843" s="278"/>
      <c r="E843" s="286"/>
      <c r="F843" s="267"/>
      <c r="G843" s="288"/>
      <c r="H843" s="267"/>
      <c r="I843" s="267"/>
      <c r="J843" s="288"/>
      <c r="K843" s="267"/>
      <c r="L843" s="267"/>
      <c r="M843" s="288"/>
      <c r="N843" s="288"/>
      <c r="O843" s="267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  <c r="AQ843" s="4"/>
      <c r="AR843" s="4"/>
      <c r="AS843" s="4"/>
      <c r="AT843" s="4"/>
      <c r="AU843" s="4"/>
      <c r="AV843" s="4"/>
      <c r="AW843" s="4"/>
      <c r="AX843" s="4"/>
      <c r="AY843" s="4"/>
      <c r="AZ843" s="4"/>
      <c r="BA843" s="4"/>
      <c r="BB843" s="4"/>
      <c r="BC843" s="4"/>
      <c r="BD843" s="4"/>
      <c r="BE843" s="4"/>
      <c r="BF843" s="4"/>
      <c r="BG843" s="4"/>
      <c r="BH843" s="4"/>
      <c r="BI843" s="4"/>
      <c r="BJ843" s="4"/>
      <c r="BK843" s="4"/>
      <c r="BL843" s="4"/>
    </row>
    <row r="844" spans="1:64" x14ac:dyDescent="0.3">
      <c r="A844" s="266"/>
      <c r="B844" s="266"/>
      <c r="C844" s="266"/>
      <c r="D844" s="278"/>
      <c r="E844" s="286"/>
      <c r="F844" s="267"/>
      <c r="G844" s="288"/>
      <c r="H844" s="267"/>
      <c r="I844" s="267"/>
      <c r="J844" s="288"/>
      <c r="K844" s="267"/>
      <c r="L844" s="267"/>
      <c r="M844" s="288"/>
      <c r="N844" s="288"/>
      <c r="O844" s="267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  <c r="AK844" s="4"/>
      <c r="AL844" s="4"/>
      <c r="AM844" s="4"/>
      <c r="AN844" s="4"/>
      <c r="AO844" s="4"/>
      <c r="AP844" s="4"/>
      <c r="AQ844" s="4"/>
      <c r="AR844" s="4"/>
      <c r="AS844" s="4"/>
      <c r="AT844" s="4"/>
      <c r="AU844" s="4"/>
      <c r="AV844" s="4"/>
      <c r="AW844" s="4"/>
      <c r="AX844" s="4"/>
      <c r="AY844" s="4"/>
      <c r="AZ844" s="4"/>
      <c r="BA844" s="4"/>
      <c r="BB844" s="4"/>
      <c r="BC844" s="4"/>
      <c r="BD844" s="4"/>
      <c r="BE844" s="4"/>
      <c r="BF844" s="4"/>
      <c r="BG844" s="4"/>
      <c r="BH844" s="4"/>
      <c r="BI844" s="4"/>
      <c r="BJ844" s="4"/>
      <c r="BK844" s="4"/>
      <c r="BL844" s="4"/>
    </row>
    <row r="845" spans="1:64" x14ac:dyDescent="0.3">
      <c r="A845" s="266"/>
      <c r="B845" s="266"/>
      <c r="C845" s="266"/>
      <c r="D845" s="278"/>
      <c r="E845" s="286"/>
      <c r="F845" s="267"/>
      <c r="G845" s="288"/>
      <c r="H845" s="267"/>
      <c r="I845" s="267"/>
      <c r="J845" s="288"/>
      <c r="K845" s="267"/>
      <c r="L845" s="267"/>
      <c r="M845" s="288"/>
      <c r="N845" s="288"/>
      <c r="O845" s="267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  <c r="AQ845" s="4"/>
      <c r="AR845" s="4"/>
      <c r="AS845" s="4"/>
      <c r="AT845" s="4"/>
      <c r="AU845" s="4"/>
      <c r="AV845" s="4"/>
      <c r="AW845" s="4"/>
      <c r="AX845" s="4"/>
      <c r="AY845" s="4"/>
      <c r="AZ845" s="4"/>
      <c r="BA845" s="4"/>
      <c r="BB845" s="4"/>
      <c r="BC845" s="4"/>
      <c r="BD845" s="4"/>
      <c r="BE845" s="4"/>
      <c r="BF845" s="4"/>
      <c r="BG845" s="4"/>
      <c r="BH845" s="4"/>
      <c r="BI845" s="4"/>
      <c r="BJ845" s="4"/>
      <c r="BK845" s="4"/>
      <c r="BL845" s="4"/>
    </row>
    <row r="846" spans="1:64" x14ac:dyDescent="0.3">
      <c r="A846" s="266"/>
      <c r="B846" s="266"/>
      <c r="C846" s="266"/>
      <c r="D846" s="278"/>
      <c r="E846" s="286"/>
      <c r="F846" s="267"/>
      <c r="G846" s="288"/>
      <c r="H846" s="267"/>
      <c r="I846" s="267"/>
      <c r="J846" s="288"/>
      <c r="K846" s="267"/>
      <c r="L846" s="267"/>
      <c r="M846" s="288"/>
      <c r="N846" s="288"/>
      <c r="O846" s="267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  <c r="AQ846" s="4"/>
      <c r="AR846" s="4"/>
      <c r="AS846" s="4"/>
      <c r="AT846" s="4"/>
      <c r="AU846" s="4"/>
      <c r="AV846" s="4"/>
      <c r="AW846" s="4"/>
      <c r="AX846" s="4"/>
      <c r="AY846" s="4"/>
      <c r="AZ846" s="4"/>
      <c r="BA846" s="4"/>
      <c r="BB846" s="4"/>
      <c r="BC846" s="4"/>
      <c r="BD846" s="4"/>
      <c r="BE846" s="4"/>
      <c r="BF846" s="4"/>
      <c r="BG846" s="4"/>
      <c r="BH846" s="4"/>
      <c r="BI846" s="4"/>
      <c r="BJ846" s="4"/>
      <c r="BK846" s="4"/>
      <c r="BL846" s="4"/>
    </row>
    <row r="847" spans="1:64" x14ac:dyDescent="0.3">
      <c r="A847" s="266"/>
      <c r="B847" s="266"/>
      <c r="C847" s="266"/>
      <c r="D847" s="278"/>
      <c r="E847" s="286"/>
      <c r="F847" s="267"/>
      <c r="G847" s="288"/>
      <c r="H847" s="267"/>
      <c r="I847" s="267"/>
      <c r="J847" s="288"/>
      <c r="K847" s="267"/>
      <c r="L847" s="267"/>
      <c r="M847" s="288"/>
      <c r="N847" s="288"/>
      <c r="O847" s="267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  <c r="AQ847" s="4"/>
      <c r="AR847" s="4"/>
      <c r="AS847" s="4"/>
      <c r="AT847" s="4"/>
      <c r="AU847" s="4"/>
      <c r="AV847" s="4"/>
      <c r="AW847" s="4"/>
      <c r="AX847" s="4"/>
      <c r="AY847" s="4"/>
      <c r="AZ847" s="4"/>
      <c r="BA847" s="4"/>
      <c r="BB847" s="4"/>
      <c r="BC847" s="4"/>
      <c r="BD847" s="4"/>
      <c r="BE847" s="4"/>
      <c r="BF847" s="4"/>
      <c r="BG847" s="4"/>
      <c r="BH847" s="4"/>
      <c r="BI847" s="4"/>
      <c r="BJ847" s="4"/>
      <c r="BK847" s="4"/>
      <c r="BL847" s="4"/>
    </row>
    <row r="848" spans="1:64" x14ac:dyDescent="0.3">
      <c r="A848" s="266"/>
      <c r="B848" s="266"/>
      <c r="C848" s="266"/>
      <c r="D848" s="278"/>
      <c r="E848" s="286"/>
      <c r="F848" s="267"/>
      <c r="G848" s="288"/>
      <c r="H848" s="267"/>
      <c r="I848" s="267"/>
      <c r="J848" s="288"/>
      <c r="K848" s="267"/>
      <c r="L848" s="267"/>
      <c r="M848" s="288"/>
      <c r="N848" s="288"/>
      <c r="O848" s="267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  <c r="AQ848" s="4"/>
      <c r="AR848" s="4"/>
      <c r="AS848" s="4"/>
      <c r="AT848" s="4"/>
      <c r="AU848" s="4"/>
      <c r="AV848" s="4"/>
      <c r="AW848" s="4"/>
      <c r="AX848" s="4"/>
      <c r="AY848" s="4"/>
      <c r="AZ848" s="4"/>
      <c r="BA848" s="4"/>
      <c r="BB848" s="4"/>
      <c r="BC848" s="4"/>
      <c r="BD848" s="4"/>
      <c r="BE848" s="4"/>
      <c r="BF848" s="4"/>
      <c r="BG848" s="4"/>
      <c r="BH848" s="4"/>
      <c r="BI848" s="4"/>
      <c r="BJ848" s="4"/>
      <c r="BK848" s="4"/>
      <c r="BL848" s="4"/>
    </row>
    <row r="849" spans="1:15" x14ac:dyDescent="0.3">
      <c r="A849" s="266"/>
      <c r="B849" s="266"/>
      <c r="C849" s="266"/>
      <c r="D849" s="278"/>
      <c r="E849" s="286"/>
      <c r="F849" s="267"/>
      <c r="G849" s="288"/>
      <c r="H849" s="267"/>
      <c r="I849" s="267"/>
      <c r="J849" s="288"/>
      <c r="K849" s="267"/>
      <c r="L849" s="267"/>
      <c r="M849" s="288"/>
      <c r="N849" s="288"/>
      <c r="O849" s="267"/>
    </row>
  </sheetData>
  <mergeCells count="323">
    <mergeCell ref="O101:O103"/>
    <mergeCell ref="O105:O106"/>
    <mergeCell ref="H11:H12"/>
    <mergeCell ref="I11:I12"/>
    <mergeCell ref="H14:H15"/>
    <mergeCell ref="I14:I15"/>
    <mergeCell ref="H16:H17"/>
    <mergeCell ref="I16:I17"/>
    <mergeCell ref="H18:H19"/>
    <mergeCell ref="I18:I19"/>
    <mergeCell ref="I26:I28"/>
    <mergeCell ref="H26:H28"/>
    <mergeCell ref="H29:H33"/>
    <mergeCell ref="I29:I33"/>
    <mergeCell ref="H34:H38"/>
    <mergeCell ref="I34:I38"/>
    <mergeCell ref="H39:H48"/>
    <mergeCell ref="I39:I48"/>
    <mergeCell ref="O11:O12"/>
    <mergeCell ref="O14:O15"/>
    <mergeCell ref="H105:H106"/>
    <mergeCell ref="I105:I106"/>
    <mergeCell ref="M105:M106"/>
    <mergeCell ref="N105:N106"/>
    <mergeCell ref="K26:K28"/>
    <mergeCell ref="O94:O97"/>
    <mergeCell ref="O99:O100"/>
    <mergeCell ref="O51:O55"/>
    <mergeCell ref="O67:O75"/>
    <mergeCell ref="O77:O78"/>
    <mergeCell ref="O80:O81"/>
    <mergeCell ref="O82:O83"/>
    <mergeCell ref="O84:O85"/>
    <mergeCell ref="O87:O91"/>
    <mergeCell ref="N80:N81"/>
    <mergeCell ref="N87:N90"/>
    <mergeCell ref="O18:O19"/>
    <mergeCell ref="O23:O24"/>
    <mergeCell ref="O26:O28"/>
    <mergeCell ref="O29:O33"/>
    <mergeCell ref="O34:O38"/>
    <mergeCell ref="O39:O48"/>
    <mergeCell ref="O49:O50"/>
    <mergeCell ref="N18:N19"/>
    <mergeCell ref="N49:N50"/>
    <mergeCell ref="J105:J106"/>
    <mergeCell ref="L11:L12"/>
    <mergeCell ref="L16:L17"/>
    <mergeCell ref="L18:L19"/>
    <mergeCell ref="L49:L50"/>
    <mergeCell ref="L80:L81"/>
    <mergeCell ref="L87:L90"/>
    <mergeCell ref="L99:L100"/>
    <mergeCell ref="L101:L103"/>
    <mergeCell ref="L105:L106"/>
    <mergeCell ref="K99:K100"/>
    <mergeCell ref="K105:K106"/>
    <mergeCell ref="J11:J12"/>
    <mergeCell ref="J14:J15"/>
    <mergeCell ref="J16:J17"/>
    <mergeCell ref="J18:J19"/>
    <mergeCell ref="J23:J24"/>
    <mergeCell ref="J26:J28"/>
    <mergeCell ref="J29:J33"/>
    <mergeCell ref="J34:J38"/>
    <mergeCell ref="J39:J48"/>
    <mergeCell ref="K87:K91"/>
    <mergeCell ref="K82:K83"/>
    <mergeCell ref="K23:K24"/>
    <mergeCell ref="J101:J103"/>
    <mergeCell ref="N99:N100"/>
    <mergeCell ref="M94:M97"/>
    <mergeCell ref="M99:M100"/>
    <mergeCell ref="M29:M33"/>
    <mergeCell ref="M34:M38"/>
    <mergeCell ref="M101:M103"/>
    <mergeCell ref="N101:N103"/>
    <mergeCell ref="M77:M78"/>
    <mergeCell ref="M80:M81"/>
    <mergeCell ref="M82:M83"/>
    <mergeCell ref="M84:M85"/>
    <mergeCell ref="M87:M91"/>
    <mergeCell ref="M49:M50"/>
    <mergeCell ref="J87:J91"/>
    <mergeCell ref="J94:J97"/>
    <mergeCell ref="J99:J100"/>
    <mergeCell ref="K101:K103"/>
    <mergeCell ref="K29:K33"/>
    <mergeCell ref="G11:G12"/>
    <mergeCell ref="M11:M12"/>
    <mergeCell ref="K11:K12"/>
    <mergeCell ref="G49:G50"/>
    <mergeCell ref="G51:G55"/>
    <mergeCell ref="G67:G75"/>
    <mergeCell ref="G77:G78"/>
    <mergeCell ref="G80:G81"/>
    <mergeCell ref="G82:G83"/>
    <mergeCell ref="G14:G15"/>
    <mergeCell ref="G16:G17"/>
    <mergeCell ref="G18:G19"/>
    <mergeCell ref="G23:G24"/>
    <mergeCell ref="G26:G28"/>
    <mergeCell ref="G29:G33"/>
    <mergeCell ref="G34:G38"/>
    <mergeCell ref="H23:H24"/>
    <mergeCell ref="I23:I24"/>
    <mergeCell ref="I77:I78"/>
    <mergeCell ref="H80:H81"/>
    <mergeCell ref="I80:I81"/>
    <mergeCell ref="H82:H83"/>
    <mergeCell ref="I82:I83"/>
    <mergeCell ref="K51:K55"/>
    <mergeCell ref="A1:O3"/>
    <mergeCell ref="A4:O6"/>
    <mergeCell ref="A7:A9"/>
    <mergeCell ref="B7:B9"/>
    <mergeCell ref="C7:C9"/>
    <mergeCell ref="D7:D9"/>
    <mergeCell ref="E7:E9"/>
    <mergeCell ref="F7:F9"/>
    <mergeCell ref="K7:K9"/>
    <mergeCell ref="G7:G9"/>
    <mergeCell ref="H7:H9"/>
    <mergeCell ref="I7:I9"/>
    <mergeCell ref="J7:J9"/>
    <mergeCell ref="L7:L9"/>
    <mergeCell ref="M7:M9"/>
    <mergeCell ref="N7:N9"/>
    <mergeCell ref="O7:O9"/>
    <mergeCell ref="I87:I91"/>
    <mergeCell ref="H51:H55"/>
    <mergeCell ref="I51:I55"/>
    <mergeCell ref="H67:H75"/>
    <mergeCell ref="G84:G85"/>
    <mergeCell ref="G87:G91"/>
    <mergeCell ref="G99:G100"/>
    <mergeCell ref="C29:C33"/>
    <mergeCell ref="C34:C38"/>
    <mergeCell ref="C39:C48"/>
    <mergeCell ref="C49:C50"/>
    <mergeCell ref="C51:C55"/>
    <mergeCell ref="C67:C75"/>
    <mergeCell ref="C77:C78"/>
    <mergeCell ref="C80:C81"/>
    <mergeCell ref="C82:C83"/>
    <mergeCell ref="I67:I75"/>
    <mergeCell ref="H77:H78"/>
    <mergeCell ref="D99:D100"/>
    <mergeCell ref="D101:D103"/>
    <mergeCell ref="D34:D38"/>
    <mergeCell ref="D39:D48"/>
    <mergeCell ref="K49:K50"/>
    <mergeCell ref="C105:C106"/>
    <mergeCell ref="D49:D50"/>
    <mergeCell ref="D51:D55"/>
    <mergeCell ref="D67:D75"/>
    <mergeCell ref="D77:D78"/>
    <mergeCell ref="D80:D81"/>
    <mergeCell ref="D84:D85"/>
    <mergeCell ref="D87:D91"/>
    <mergeCell ref="D94:D97"/>
    <mergeCell ref="D105:D106"/>
    <mergeCell ref="G105:G106"/>
    <mergeCell ref="J49:J50"/>
    <mergeCell ref="J51:J55"/>
    <mergeCell ref="J67:J75"/>
    <mergeCell ref="J77:J78"/>
    <mergeCell ref="J80:J81"/>
    <mergeCell ref="J82:J83"/>
    <mergeCell ref="J84:J85"/>
    <mergeCell ref="F101:F103"/>
    <mergeCell ref="H101:H103"/>
    <mergeCell ref="A105:A106"/>
    <mergeCell ref="B105:B106"/>
    <mergeCell ref="E105:E106"/>
    <mergeCell ref="F105:F106"/>
    <mergeCell ref="D23:D24"/>
    <mergeCell ref="D26:D28"/>
    <mergeCell ref="C26:C28"/>
    <mergeCell ref="D29:D33"/>
    <mergeCell ref="E29:E33"/>
    <mergeCell ref="C99:C100"/>
    <mergeCell ref="C101:C103"/>
    <mergeCell ref="C84:C85"/>
    <mergeCell ref="C87:C91"/>
    <mergeCell ref="A51:A55"/>
    <mergeCell ref="B51:B55"/>
    <mergeCell ref="A82:A83"/>
    <mergeCell ref="B82:B83"/>
    <mergeCell ref="B87:B91"/>
    <mergeCell ref="A87:A91"/>
    <mergeCell ref="A80:A81"/>
    <mergeCell ref="B80:B81"/>
    <mergeCell ref="D82:D83"/>
    <mergeCell ref="A84:A85"/>
    <mergeCell ref="B84:B85"/>
    <mergeCell ref="I101:I103"/>
    <mergeCell ref="E34:E38"/>
    <mergeCell ref="F34:F38"/>
    <mergeCell ref="E84:E85"/>
    <mergeCell ref="F84:F85"/>
    <mergeCell ref="K84:K85"/>
    <mergeCell ref="I84:I85"/>
    <mergeCell ref="E77:E78"/>
    <mergeCell ref="F80:F81"/>
    <mergeCell ref="E51:E55"/>
    <mergeCell ref="F51:F55"/>
    <mergeCell ref="E82:E83"/>
    <mergeCell ref="F82:F83"/>
    <mergeCell ref="E87:E91"/>
    <mergeCell ref="F87:F91"/>
    <mergeCell ref="E80:E81"/>
    <mergeCell ref="G39:G48"/>
    <mergeCell ref="H94:H97"/>
    <mergeCell ref="I94:I97"/>
    <mergeCell ref="H99:H100"/>
    <mergeCell ref="H49:H50"/>
    <mergeCell ref="I49:I50"/>
    <mergeCell ref="H84:H85"/>
    <mergeCell ref="H87:H91"/>
    <mergeCell ref="A115:O115"/>
    <mergeCell ref="A116:O116"/>
    <mergeCell ref="A114:O114"/>
    <mergeCell ref="A110:O110"/>
    <mergeCell ref="A111:O111"/>
    <mergeCell ref="A112:O112"/>
    <mergeCell ref="A113:O113"/>
    <mergeCell ref="A109:O109"/>
    <mergeCell ref="A94:A97"/>
    <mergeCell ref="B94:B97"/>
    <mergeCell ref="E94:E97"/>
    <mergeCell ref="F94:F97"/>
    <mergeCell ref="K94:K97"/>
    <mergeCell ref="C94:C97"/>
    <mergeCell ref="G94:G97"/>
    <mergeCell ref="A101:A103"/>
    <mergeCell ref="B101:B103"/>
    <mergeCell ref="E101:E103"/>
    <mergeCell ref="A99:A100"/>
    <mergeCell ref="B99:B100"/>
    <mergeCell ref="E99:E100"/>
    <mergeCell ref="F99:F100"/>
    <mergeCell ref="G101:G103"/>
    <mergeCell ref="I99:I100"/>
    <mergeCell ref="U11:W11"/>
    <mergeCell ref="X11:Z11"/>
    <mergeCell ref="R13:S13"/>
    <mergeCell ref="U13:V13"/>
    <mergeCell ref="X13:Y13"/>
    <mergeCell ref="K14:K15"/>
    <mergeCell ref="R11:T11"/>
    <mergeCell ref="M14:M15"/>
    <mergeCell ref="M16:M17"/>
    <mergeCell ref="K16:K17"/>
    <mergeCell ref="N11:N12"/>
    <mergeCell ref="N16:N17"/>
    <mergeCell ref="O16:O17"/>
    <mergeCell ref="A11:A12"/>
    <mergeCell ref="B11:B12"/>
    <mergeCell ref="E11:E12"/>
    <mergeCell ref="F11:F12"/>
    <mergeCell ref="A16:A17"/>
    <mergeCell ref="B16:B17"/>
    <mergeCell ref="E16:E17"/>
    <mergeCell ref="C14:C15"/>
    <mergeCell ref="D14:D15"/>
    <mergeCell ref="D16:D17"/>
    <mergeCell ref="C16:C17"/>
    <mergeCell ref="A14:A15"/>
    <mergeCell ref="B14:B15"/>
    <mergeCell ref="E14:E15"/>
    <mergeCell ref="F14:F15"/>
    <mergeCell ref="C11:C12"/>
    <mergeCell ref="D11:D12"/>
    <mergeCell ref="F16:F17"/>
    <mergeCell ref="A18:A19"/>
    <mergeCell ref="B18:B19"/>
    <mergeCell ref="E18:E19"/>
    <mergeCell ref="F18:F19"/>
    <mergeCell ref="K18:K19"/>
    <mergeCell ref="D18:D19"/>
    <mergeCell ref="C18:C19"/>
    <mergeCell ref="A67:A75"/>
    <mergeCell ref="B67:B75"/>
    <mergeCell ref="E67:E75"/>
    <mergeCell ref="F67:F75"/>
    <mergeCell ref="K67:K75"/>
    <mergeCell ref="A34:A38"/>
    <mergeCell ref="B34:B38"/>
    <mergeCell ref="A49:A50"/>
    <mergeCell ref="B49:B50"/>
    <mergeCell ref="E49:E50"/>
    <mergeCell ref="F49:F50"/>
    <mergeCell ref="A29:A33"/>
    <mergeCell ref="B29:B33"/>
    <mergeCell ref="A26:A28"/>
    <mergeCell ref="B26:B28"/>
    <mergeCell ref="E26:E28"/>
    <mergeCell ref="F26:F28"/>
    <mergeCell ref="A39:A48"/>
    <mergeCell ref="B39:B48"/>
    <mergeCell ref="E39:E48"/>
    <mergeCell ref="P95:P97"/>
    <mergeCell ref="M18:M19"/>
    <mergeCell ref="M23:M24"/>
    <mergeCell ref="M26:M28"/>
    <mergeCell ref="M39:M48"/>
    <mergeCell ref="M51:M55"/>
    <mergeCell ref="M67:M75"/>
    <mergeCell ref="F39:F48"/>
    <mergeCell ref="F77:F78"/>
    <mergeCell ref="K80:K81"/>
    <mergeCell ref="K39:K48"/>
    <mergeCell ref="K77:K78"/>
    <mergeCell ref="K34:K38"/>
    <mergeCell ref="C23:C24"/>
    <mergeCell ref="A23:A24"/>
    <mergeCell ref="B23:B24"/>
    <mergeCell ref="E23:E24"/>
    <mergeCell ref="F23:F24"/>
    <mergeCell ref="F29:F33"/>
    <mergeCell ref="A77:A78"/>
    <mergeCell ref="B77:B78"/>
  </mergeCells>
  <printOptions horizontalCentered="1" verticalCentered="1"/>
  <pageMargins left="0.25" right="0.25" top="0.75" bottom="0.75" header="0.3" footer="0.3"/>
  <pageSetup paperSize="9" scale="61" fitToHeight="0" orientation="landscape" r:id="rId1"/>
  <headerFooter>
    <oddFooter>Page &amp;P of &amp;N</oddFooter>
  </headerFooter>
  <rowBreaks count="4" manualBreakCount="4">
    <brk id="24" max="14" man="1"/>
    <brk id="57" max="14" man="1"/>
    <brk id="76" max="14" man="1"/>
    <brk id="98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63"/>
  <sheetViews>
    <sheetView topLeftCell="A41" workbookViewId="0">
      <selection activeCell="F2" sqref="F2:F63"/>
    </sheetView>
  </sheetViews>
  <sheetFormatPr defaultRowHeight="14.4" x14ac:dyDescent="0.3"/>
  <cols>
    <col min="2" max="2" width="12.6640625" bestFit="1" customWidth="1"/>
    <col min="4" max="4" width="9.88671875" bestFit="1" customWidth="1"/>
    <col min="6" max="6" width="12.6640625" bestFit="1" customWidth="1"/>
    <col min="8" max="8" width="9.88671875" bestFit="1" customWidth="1"/>
  </cols>
  <sheetData>
    <row r="2" spans="2:8" ht="16.2" thickBot="1" x14ac:dyDescent="0.35">
      <c r="B2" s="312">
        <v>51743.14</v>
      </c>
      <c r="D2" s="321">
        <v>6.49</v>
      </c>
      <c r="F2" s="323">
        <v>54061.81</v>
      </c>
      <c r="G2" s="324"/>
      <c r="H2" s="321">
        <v>6.83</v>
      </c>
    </row>
    <row r="3" spans="2:8" ht="16.2" thickBot="1" x14ac:dyDescent="0.35">
      <c r="B3" s="312">
        <v>1767.12</v>
      </c>
      <c r="D3" s="322">
        <v>41032.93</v>
      </c>
      <c r="F3" s="323">
        <v>1798.58</v>
      </c>
      <c r="G3" s="324"/>
      <c r="H3" s="322">
        <v>43610.53</v>
      </c>
    </row>
    <row r="4" spans="2:8" ht="16.2" thickBot="1" x14ac:dyDescent="0.35">
      <c r="B4" s="312">
        <v>355681.55</v>
      </c>
      <c r="D4" s="322">
        <v>6864</v>
      </c>
      <c r="F4" s="323">
        <v>375849.78</v>
      </c>
      <c r="G4" s="324"/>
      <c r="H4" s="322">
        <v>7111.68</v>
      </c>
    </row>
    <row r="5" spans="2:8" ht="16.2" thickBot="1" x14ac:dyDescent="0.35">
      <c r="B5" s="313">
        <v>4121.1499999999996</v>
      </c>
      <c r="D5" s="322">
        <v>1608.46</v>
      </c>
      <c r="F5" s="353">
        <v>6536.31</v>
      </c>
      <c r="G5" s="324"/>
      <c r="H5" s="322">
        <v>1747.93</v>
      </c>
    </row>
    <row r="6" spans="2:8" ht="16.2" thickBot="1" x14ac:dyDescent="0.35">
      <c r="B6" s="313">
        <v>2089.7800000000002</v>
      </c>
      <c r="D6" s="311">
        <v>9091.2000000000007</v>
      </c>
      <c r="F6" s="355"/>
      <c r="G6" s="324"/>
      <c r="H6" s="322">
        <v>66572.800000000003</v>
      </c>
    </row>
    <row r="7" spans="2:8" ht="16.2" thickBot="1" x14ac:dyDescent="0.35">
      <c r="B7" s="313">
        <v>1888.59</v>
      </c>
      <c r="D7" s="321">
        <v>629.53</v>
      </c>
      <c r="F7" s="353">
        <v>4384.8599999999997</v>
      </c>
      <c r="G7" s="324"/>
      <c r="H7" s="322">
        <v>9451.52</v>
      </c>
    </row>
    <row r="8" spans="2:8" ht="16.2" thickBot="1" x14ac:dyDescent="0.35">
      <c r="B8" s="313">
        <v>2277.9899999999998</v>
      </c>
      <c r="F8" s="355"/>
      <c r="G8" s="324"/>
      <c r="H8" s="321">
        <v>662.51</v>
      </c>
    </row>
    <row r="9" spans="2:8" ht="16.2" thickBot="1" x14ac:dyDescent="0.35">
      <c r="B9" s="313">
        <v>6210.93</v>
      </c>
      <c r="F9" s="353">
        <v>10245</v>
      </c>
      <c r="G9" s="324"/>
    </row>
    <row r="10" spans="2:8" ht="16.2" thickBot="1" x14ac:dyDescent="0.35">
      <c r="B10" s="313">
        <v>3524.07</v>
      </c>
      <c r="F10" s="355"/>
      <c r="G10" s="324"/>
    </row>
    <row r="11" spans="2:8" ht="16.2" thickBot="1" x14ac:dyDescent="0.35">
      <c r="B11" s="312">
        <v>2466.1999999999998</v>
      </c>
      <c r="F11" s="323">
        <v>1987.53</v>
      </c>
      <c r="G11" s="324"/>
    </row>
    <row r="12" spans="2:8" ht="16.2" thickBot="1" x14ac:dyDescent="0.35">
      <c r="B12" s="314">
        <v>6.49</v>
      </c>
      <c r="F12" s="325">
        <v>6.83</v>
      </c>
      <c r="G12" s="324"/>
    </row>
    <row r="13" spans="2:8" ht="16.2" thickBot="1" x14ac:dyDescent="0.35">
      <c r="B13" s="312">
        <v>41032.93</v>
      </c>
      <c r="F13" s="323">
        <v>43610.53</v>
      </c>
      <c r="G13" s="324"/>
    </row>
    <row r="14" spans="2:8" ht="16.2" thickBot="1" x14ac:dyDescent="0.35">
      <c r="B14" s="315">
        <v>345896.52</v>
      </c>
      <c r="F14" s="326">
        <v>358534.75</v>
      </c>
      <c r="G14" s="324"/>
    </row>
    <row r="15" spans="2:8" ht="16.2" thickBot="1" x14ac:dyDescent="0.35">
      <c r="B15" s="312">
        <v>165402.88</v>
      </c>
      <c r="F15" s="323">
        <v>167606.14000000001</v>
      </c>
      <c r="G15" s="324"/>
    </row>
    <row r="16" spans="2:8" ht="16.2" thickBot="1" x14ac:dyDescent="0.35">
      <c r="B16" s="312">
        <v>491235.57</v>
      </c>
      <c r="F16" s="323">
        <v>425877.4</v>
      </c>
      <c r="G16" s="324"/>
    </row>
    <row r="17" spans="2:7" ht="16.2" thickBot="1" x14ac:dyDescent="0.35">
      <c r="B17" s="312">
        <v>382872.96</v>
      </c>
      <c r="F17" s="323">
        <v>237062.42</v>
      </c>
      <c r="G17" s="324"/>
    </row>
    <row r="18" spans="2:7" ht="16.2" thickBot="1" x14ac:dyDescent="0.35">
      <c r="B18" s="313">
        <v>2053116.53</v>
      </c>
      <c r="F18" s="353">
        <v>2536039.96</v>
      </c>
      <c r="G18" s="324"/>
    </row>
    <row r="19" spans="2:7" ht="16.2" thickBot="1" x14ac:dyDescent="0.35">
      <c r="B19" s="316">
        <v>752.84</v>
      </c>
      <c r="F19" s="355"/>
      <c r="G19" s="324"/>
    </row>
    <row r="20" spans="2:7" ht="16.2" thickBot="1" x14ac:dyDescent="0.35">
      <c r="B20" s="312">
        <v>289010.2</v>
      </c>
      <c r="F20" s="323">
        <v>221354</v>
      </c>
      <c r="G20" s="324"/>
    </row>
    <row r="21" spans="2:7" ht="16.2" thickBot="1" x14ac:dyDescent="0.35">
      <c r="B21" s="312">
        <v>40327.660000000003</v>
      </c>
      <c r="F21" s="323">
        <v>336481.02</v>
      </c>
      <c r="G21" s="324"/>
    </row>
    <row r="22" spans="2:7" ht="16.2" thickBot="1" x14ac:dyDescent="0.35">
      <c r="B22" s="312">
        <v>133250.4</v>
      </c>
      <c r="F22" s="323">
        <v>173749.6</v>
      </c>
      <c r="G22" s="324"/>
    </row>
    <row r="23" spans="2:7" ht="16.2" thickBot="1" x14ac:dyDescent="0.35">
      <c r="B23" s="312">
        <v>10275.200000000001</v>
      </c>
      <c r="F23" s="323">
        <v>10647</v>
      </c>
      <c r="G23" s="324"/>
    </row>
    <row r="24" spans="2:7" ht="16.2" thickBot="1" x14ac:dyDescent="0.35">
      <c r="B24" s="312">
        <v>2206.6</v>
      </c>
      <c r="F24" s="323">
        <v>50524</v>
      </c>
      <c r="G24" s="324"/>
    </row>
    <row r="25" spans="2:7" ht="16.2" thickBot="1" x14ac:dyDescent="0.35">
      <c r="B25" s="312">
        <v>69551.490000000005</v>
      </c>
      <c r="F25" s="323">
        <v>72775.88</v>
      </c>
      <c r="G25" s="324"/>
    </row>
    <row r="26" spans="2:7" ht="16.2" thickBot="1" x14ac:dyDescent="0.35">
      <c r="B26" s="312">
        <v>6864</v>
      </c>
      <c r="F26" s="323">
        <v>7111.68</v>
      </c>
      <c r="G26" s="324"/>
    </row>
    <row r="27" spans="2:7" ht="16.2" thickBot="1" x14ac:dyDescent="0.35">
      <c r="B27" s="313">
        <v>2005.92</v>
      </c>
      <c r="F27" s="353">
        <v>25370.09</v>
      </c>
      <c r="G27" s="324"/>
    </row>
    <row r="28" spans="2:7" ht="16.2" thickBot="1" x14ac:dyDescent="0.35">
      <c r="B28" s="313">
        <v>21647.16</v>
      </c>
      <c r="F28" s="354"/>
      <c r="G28" s="324"/>
    </row>
    <row r="29" spans="2:7" ht="16.2" thickBot="1" x14ac:dyDescent="0.35">
      <c r="B29" s="316">
        <v>32.450000000000003</v>
      </c>
      <c r="F29" s="355"/>
      <c r="G29" s="324"/>
    </row>
    <row r="30" spans="2:7" ht="16.2" thickBot="1" x14ac:dyDescent="0.35">
      <c r="B30" s="312">
        <v>6823.65</v>
      </c>
      <c r="F30" s="325" t="s">
        <v>520</v>
      </c>
      <c r="G30" s="324"/>
    </row>
    <row r="31" spans="2:7" ht="16.2" thickBot="1" x14ac:dyDescent="0.35">
      <c r="B31" s="312">
        <v>4596.7299999999996</v>
      </c>
      <c r="F31" s="323">
        <v>4996.26</v>
      </c>
      <c r="G31" s="324"/>
    </row>
    <row r="32" spans="2:7" ht="16.2" thickBot="1" x14ac:dyDescent="0.35">
      <c r="B32" s="312">
        <v>1608.46</v>
      </c>
      <c r="F32" s="323">
        <v>1747.93</v>
      </c>
      <c r="G32" s="324"/>
    </row>
    <row r="33" spans="2:7" ht="16.2" thickBot="1" x14ac:dyDescent="0.35">
      <c r="B33" s="312">
        <v>24290.55</v>
      </c>
      <c r="F33" s="323">
        <v>17677.3</v>
      </c>
      <c r="G33" s="324"/>
    </row>
    <row r="34" spans="2:7" ht="16.2" thickBot="1" x14ac:dyDescent="0.35">
      <c r="B34" s="312">
        <v>7260.39</v>
      </c>
      <c r="F34" s="323">
        <v>34613.339999999997</v>
      </c>
      <c r="G34" s="324"/>
    </row>
    <row r="35" spans="2:7" ht="16.2" thickBot="1" x14ac:dyDescent="0.35">
      <c r="B35" s="312">
        <v>116080.36</v>
      </c>
      <c r="F35" s="323">
        <v>115562.16</v>
      </c>
      <c r="G35" s="324"/>
    </row>
    <row r="36" spans="2:7" ht="16.2" thickBot="1" x14ac:dyDescent="0.35">
      <c r="B36" s="312">
        <v>192940.24</v>
      </c>
      <c r="F36" s="323">
        <v>222240.93</v>
      </c>
      <c r="G36" s="324"/>
    </row>
    <row r="37" spans="2:7" ht="16.2" thickBot="1" x14ac:dyDescent="0.35">
      <c r="B37" s="312">
        <v>35842.379999999997</v>
      </c>
      <c r="F37" s="323">
        <v>43431.17</v>
      </c>
      <c r="G37" s="324"/>
    </row>
    <row r="38" spans="2:7" ht="16.2" thickBot="1" x14ac:dyDescent="0.35">
      <c r="B38" s="312">
        <v>39586.480000000003</v>
      </c>
      <c r="F38" s="323">
        <v>38033.370000000003</v>
      </c>
      <c r="G38" s="324"/>
    </row>
    <row r="39" spans="2:7" ht="16.2" thickBot="1" x14ac:dyDescent="0.35">
      <c r="B39" s="312">
        <v>16935.150000000001</v>
      </c>
      <c r="F39" s="323">
        <v>20290.099999999999</v>
      </c>
      <c r="G39" s="324"/>
    </row>
    <row r="40" spans="2:7" ht="16.2" thickBot="1" x14ac:dyDescent="0.35">
      <c r="B40" s="312">
        <v>13321.05</v>
      </c>
      <c r="F40" s="323">
        <v>39227.699999999997</v>
      </c>
      <c r="G40" s="324"/>
    </row>
    <row r="41" spans="2:7" ht="16.2" thickBot="1" x14ac:dyDescent="0.35">
      <c r="B41" s="312">
        <v>1116.28</v>
      </c>
      <c r="F41" s="323">
        <v>25707.8</v>
      </c>
      <c r="G41" s="324"/>
    </row>
    <row r="42" spans="2:7" ht="16.2" thickBot="1" x14ac:dyDescent="0.35">
      <c r="B42" s="312">
        <v>91158.93</v>
      </c>
      <c r="F42" s="353">
        <v>244734</v>
      </c>
      <c r="G42" s="324"/>
    </row>
    <row r="43" spans="2:7" ht="16.2" thickBot="1" x14ac:dyDescent="0.35">
      <c r="B43" s="312">
        <v>6115.81</v>
      </c>
      <c r="F43" s="354"/>
      <c r="G43" s="324"/>
    </row>
    <row r="44" spans="2:7" ht="16.2" thickBot="1" x14ac:dyDescent="0.35">
      <c r="B44" s="312">
        <v>1053.43</v>
      </c>
      <c r="F44" s="354"/>
      <c r="G44" s="324"/>
    </row>
    <row r="45" spans="2:7" ht="16.2" thickBot="1" x14ac:dyDescent="0.35">
      <c r="B45" s="312">
        <v>4299.68</v>
      </c>
      <c r="F45" s="355"/>
      <c r="G45" s="324"/>
    </row>
    <row r="46" spans="2:7" ht="16.2" thickBot="1" x14ac:dyDescent="0.35">
      <c r="B46" s="312">
        <v>45286.879999999997</v>
      </c>
      <c r="F46" s="323">
        <v>47073.52</v>
      </c>
      <c r="G46" s="324"/>
    </row>
    <row r="47" spans="2:7" ht="16.2" thickBot="1" x14ac:dyDescent="0.35">
      <c r="B47" s="315">
        <v>64189.440000000002</v>
      </c>
      <c r="F47" s="326">
        <v>66572.800000000003</v>
      </c>
      <c r="G47" s="324"/>
    </row>
    <row r="48" spans="2:7" ht="16.2" thickBot="1" x14ac:dyDescent="0.35">
      <c r="B48" s="312">
        <v>199398.72</v>
      </c>
      <c r="F48" s="353">
        <v>339810.1</v>
      </c>
      <c r="G48" s="324"/>
    </row>
    <row r="49" spans="2:7" ht="16.2" thickBot="1" x14ac:dyDescent="0.35">
      <c r="B49" s="312">
        <v>21508.1</v>
      </c>
      <c r="F49" s="354"/>
      <c r="G49" s="324"/>
    </row>
    <row r="50" spans="2:7" ht="16.2" thickBot="1" x14ac:dyDescent="0.35">
      <c r="B50" s="312">
        <v>21366.05</v>
      </c>
      <c r="F50" s="354"/>
      <c r="G50" s="324"/>
    </row>
    <row r="51" spans="2:7" ht="16.2" thickBot="1" x14ac:dyDescent="0.35">
      <c r="B51" s="312">
        <v>21366.05</v>
      </c>
      <c r="F51" s="354"/>
      <c r="G51" s="324"/>
    </row>
    <row r="52" spans="2:7" ht="16.2" thickBot="1" x14ac:dyDescent="0.35">
      <c r="B52" s="312">
        <v>122586.34</v>
      </c>
      <c r="F52" s="355"/>
      <c r="G52" s="324"/>
    </row>
    <row r="53" spans="2:7" ht="16.2" thickBot="1" x14ac:dyDescent="0.35">
      <c r="B53" s="312">
        <v>9091.2000000000007</v>
      </c>
      <c r="F53" s="323">
        <v>9451.52</v>
      </c>
      <c r="G53" s="324"/>
    </row>
    <row r="54" spans="2:7" ht="16.2" thickBot="1" x14ac:dyDescent="0.35">
      <c r="B54" s="314">
        <v>253.11</v>
      </c>
      <c r="F54" s="356">
        <v>799.11</v>
      </c>
      <c r="G54" s="324"/>
    </row>
    <row r="55" spans="2:7" ht="16.2" thickBot="1" x14ac:dyDescent="0.35">
      <c r="B55" s="314">
        <v>506.22</v>
      </c>
      <c r="F55" s="357"/>
      <c r="G55" s="324"/>
    </row>
    <row r="56" spans="2:7" ht="16.2" thickBot="1" x14ac:dyDescent="0.35">
      <c r="B56" s="314">
        <v>441.32</v>
      </c>
      <c r="F56" s="353">
        <v>2752.49</v>
      </c>
      <c r="G56" s="324"/>
    </row>
    <row r="57" spans="2:7" ht="16.2" thickBot="1" x14ac:dyDescent="0.35">
      <c r="B57" s="314">
        <v>441.32</v>
      </c>
      <c r="F57" s="354"/>
      <c r="G57" s="324"/>
    </row>
    <row r="58" spans="2:7" ht="16.2" thickBot="1" x14ac:dyDescent="0.35">
      <c r="B58" s="312">
        <v>1732.83</v>
      </c>
      <c r="F58" s="355"/>
      <c r="G58" s="324"/>
    </row>
    <row r="59" spans="2:7" ht="16.2" thickBot="1" x14ac:dyDescent="0.35">
      <c r="B59" s="314">
        <v>629.53</v>
      </c>
      <c r="F59" s="325">
        <v>662.51</v>
      </c>
      <c r="G59" s="324"/>
    </row>
    <row r="60" spans="2:7" ht="16.2" thickBot="1" x14ac:dyDescent="0.35">
      <c r="B60" s="317">
        <v>733.37</v>
      </c>
      <c r="F60" s="358">
        <v>3134.97</v>
      </c>
      <c r="G60" s="324"/>
    </row>
    <row r="61" spans="2:7" ht="16.2" thickBot="1" x14ac:dyDescent="0.35">
      <c r="B61" s="318">
        <v>2245.54</v>
      </c>
      <c r="F61" s="359"/>
      <c r="G61" s="324"/>
    </row>
    <row r="62" spans="2:7" ht="16.2" thickBot="1" x14ac:dyDescent="0.35">
      <c r="B62" s="319">
        <v>10029.6</v>
      </c>
      <c r="F62" s="319">
        <v>10402</v>
      </c>
      <c r="G62" s="324"/>
    </row>
    <row r="63" spans="2:7" ht="16.2" thickBot="1" x14ac:dyDescent="0.35">
      <c r="B63" s="320">
        <v>149.27000000000001</v>
      </c>
      <c r="F63" s="319">
        <v>1000.5</v>
      </c>
      <c r="G63" s="324"/>
    </row>
  </sheetData>
  <mergeCells count="10">
    <mergeCell ref="F48:F52"/>
    <mergeCell ref="F54:F55"/>
    <mergeCell ref="F56:F58"/>
    <mergeCell ref="F60:F61"/>
    <mergeCell ref="F5:F6"/>
    <mergeCell ref="F7:F8"/>
    <mergeCell ref="F9:F10"/>
    <mergeCell ref="F18:F19"/>
    <mergeCell ref="F27:F29"/>
    <mergeCell ref="F42:F4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12"/>
  <sheetViews>
    <sheetView topLeftCell="A100" workbookViewId="0">
      <selection activeCell="A3" sqref="A3:Y112"/>
    </sheetView>
  </sheetViews>
  <sheetFormatPr defaultRowHeight="14.4" x14ac:dyDescent="0.3"/>
  <cols>
    <col min="21" max="25" width="9.109375" customWidth="1"/>
  </cols>
  <sheetData>
    <row r="2" spans="1:25" ht="15" thickBot="1" x14ac:dyDescent="0.35"/>
    <row r="3" spans="1:25" ht="15" thickBot="1" x14ac:dyDescent="0.35">
      <c r="A3" s="25" t="s">
        <v>13</v>
      </c>
      <c r="B3" s="26"/>
      <c r="C3" s="26"/>
      <c r="D3" s="26"/>
      <c r="E3" s="259"/>
      <c r="F3" s="26"/>
      <c r="G3" s="259"/>
      <c r="H3" s="26"/>
      <c r="I3" s="26"/>
      <c r="J3" s="26"/>
      <c r="K3" s="45"/>
      <c r="L3" s="45"/>
      <c r="M3" s="26"/>
      <c r="N3" s="26"/>
      <c r="O3" s="26"/>
      <c r="P3" s="26"/>
      <c r="Q3" s="27"/>
      <c r="R3" s="28"/>
      <c r="S3" s="603" t="s">
        <v>245</v>
      </c>
      <c r="T3" s="606" t="s">
        <v>246</v>
      </c>
      <c r="U3" s="609" t="s">
        <v>247</v>
      </c>
      <c r="V3" s="609" t="s">
        <v>250</v>
      </c>
      <c r="W3" s="612" t="s">
        <v>248</v>
      </c>
      <c r="X3" s="615" t="s">
        <v>404</v>
      </c>
      <c r="Y3" s="598" t="s">
        <v>405</v>
      </c>
    </row>
    <row r="4" spans="1:25" ht="24" x14ac:dyDescent="0.3">
      <c r="A4" s="29" t="s">
        <v>4</v>
      </c>
      <c r="B4" s="86" t="s">
        <v>12</v>
      </c>
      <c r="C4" s="601" t="s">
        <v>0</v>
      </c>
      <c r="D4" s="601" t="s">
        <v>339</v>
      </c>
      <c r="E4" s="601" t="s">
        <v>8</v>
      </c>
      <c r="F4" s="601" t="s">
        <v>9</v>
      </c>
      <c r="G4" s="590" t="s">
        <v>339</v>
      </c>
      <c r="H4" s="592" t="s">
        <v>7</v>
      </c>
      <c r="I4" s="601" t="s">
        <v>1</v>
      </c>
      <c r="J4" s="590" t="s">
        <v>339</v>
      </c>
      <c r="K4" s="592" t="s">
        <v>10</v>
      </c>
      <c r="L4" s="590" t="s">
        <v>339</v>
      </c>
      <c r="M4" s="592" t="s">
        <v>11</v>
      </c>
      <c r="N4" s="590" t="s">
        <v>339</v>
      </c>
      <c r="O4" s="142" t="s">
        <v>2</v>
      </c>
      <c r="P4" s="594" t="s">
        <v>5</v>
      </c>
      <c r="Q4" s="594" t="s">
        <v>6</v>
      </c>
      <c r="R4" s="596" t="s">
        <v>187</v>
      </c>
      <c r="S4" s="604"/>
      <c r="T4" s="607"/>
      <c r="U4" s="610"/>
      <c r="V4" s="610"/>
      <c r="W4" s="613"/>
      <c r="X4" s="616"/>
      <c r="Y4" s="599"/>
    </row>
    <row r="5" spans="1:25" ht="15" thickBot="1" x14ac:dyDescent="0.35">
      <c r="A5" s="37"/>
      <c r="B5" s="87"/>
      <c r="C5" s="602"/>
      <c r="D5" s="602"/>
      <c r="E5" s="602"/>
      <c r="F5" s="602"/>
      <c r="G5" s="591"/>
      <c r="H5" s="593"/>
      <c r="I5" s="602"/>
      <c r="J5" s="591"/>
      <c r="K5" s="593"/>
      <c r="L5" s="591"/>
      <c r="M5" s="593"/>
      <c r="N5" s="591"/>
      <c r="O5" s="143" t="s">
        <v>3</v>
      </c>
      <c r="P5" s="595"/>
      <c r="Q5" s="595"/>
      <c r="R5" s="597"/>
      <c r="S5" s="605"/>
      <c r="T5" s="608"/>
      <c r="U5" s="611"/>
      <c r="V5" s="611"/>
      <c r="W5" s="614"/>
      <c r="X5" s="617"/>
      <c r="Y5" s="600"/>
    </row>
    <row r="6" spans="1:25" ht="36" x14ac:dyDescent="0.3">
      <c r="A6" s="580">
        <v>1</v>
      </c>
      <c r="B6" s="581">
        <v>1</v>
      </c>
      <c r="C6" s="582" t="s">
        <v>330</v>
      </c>
      <c r="D6" s="582" t="s">
        <v>340</v>
      </c>
      <c r="E6" s="584" t="s">
        <v>62</v>
      </c>
      <c r="F6" s="585" t="s">
        <v>28</v>
      </c>
      <c r="G6" s="261"/>
      <c r="H6" s="571" t="s">
        <v>213</v>
      </c>
      <c r="I6" s="73" t="s">
        <v>28</v>
      </c>
      <c r="J6" s="153"/>
      <c r="K6" s="572">
        <v>53680</v>
      </c>
      <c r="L6" s="175"/>
      <c r="M6" s="574" t="s">
        <v>301</v>
      </c>
      <c r="N6" s="576">
        <v>463</v>
      </c>
      <c r="O6" s="578">
        <v>462</v>
      </c>
      <c r="P6" s="81" t="s">
        <v>186</v>
      </c>
      <c r="Q6" s="81" t="s">
        <v>144</v>
      </c>
      <c r="R6" s="44" t="s">
        <v>188</v>
      </c>
      <c r="S6" s="579" t="s">
        <v>249</v>
      </c>
      <c r="T6" s="564">
        <f>ROUND(23.9*AC18,2)</f>
        <v>0</v>
      </c>
      <c r="U6" s="565">
        <f>T6*O6</f>
        <v>0</v>
      </c>
      <c r="V6" s="566">
        <v>594.54999999999995</v>
      </c>
      <c r="W6" s="235">
        <f>U6+V6</f>
        <v>594.54999999999995</v>
      </c>
      <c r="X6" s="254">
        <f>W6-Y6</f>
        <v>-51148.59</v>
      </c>
      <c r="Y6" s="237">
        <v>51743.14</v>
      </c>
    </row>
    <row r="7" spans="1:25" ht="18" x14ac:dyDescent="0.3">
      <c r="A7" s="545"/>
      <c r="B7" s="388"/>
      <c r="C7" s="583"/>
      <c r="D7" s="583"/>
      <c r="E7" s="370"/>
      <c r="F7" s="364"/>
      <c r="G7" s="262"/>
      <c r="H7" s="374"/>
      <c r="I7" s="73"/>
      <c r="J7" s="154"/>
      <c r="K7" s="573"/>
      <c r="L7" s="176"/>
      <c r="M7" s="575"/>
      <c r="N7" s="577"/>
      <c r="O7" s="480"/>
      <c r="P7" s="81"/>
      <c r="Q7" s="81"/>
      <c r="R7" s="44"/>
      <c r="S7" s="418"/>
      <c r="T7" s="421"/>
      <c r="U7" s="548"/>
      <c r="V7" s="468"/>
      <c r="W7" s="236"/>
      <c r="X7" s="256">
        <f>W7-Y7</f>
        <v>0</v>
      </c>
      <c r="Y7" s="238"/>
    </row>
    <row r="8" spans="1:25" ht="96.6" x14ac:dyDescent="0.3">
      <c r="A8" s="74">
        <v>2</v>
      </c>
      <c r="B8" s="229">
        <v>2</v>
      </c>
      <c r="C8" s="22" t="s">
        <v>39</v>
      </c>
      <c r="D8" s="22"/>
      <c r="E8" s="60" t="s">
        <v>87</v>
      </c>
      <c r="F8" s="75" t="s">
        <v>86</v>
      </c>
      <c r="G8" s="167"/>
      <c r="H8" s="168" t="s">
        <v>212</v>
      </c>
      <c r="I8" s="75" t="s">
        <v>28</v>
      </c>
      <c r="J8" s="101"/>
      <c r="K8" s="219">
        <v>53679</v>
      </c>
      <c r="L8" s="177"/>
      <c r="M8" s="150"/>
      <c r="N8" s="100">
        <v>888</v>
      </c>
      <c r="O8" s="144">
        <v>886</v>
      </c>
      <c r="P8" s="65" t="s">
        <v>37</v>
      </c>
      <c r="Q8" s="65" t="s">
        <v>144</v>
      </c>
      <c r="R8" s="99" t="s">
        <v>188</v>
      </c>
      <c r="S8" s="40" t="s">
        <v>249</v>
      </c>
      <c r="T8" s="39">
        <f>ROUND(4200/10000*AC18,2)</f>
        <v>0</v>
      </c>
      <c r="U8" s="43">
        <f>T8*O8</f>
        <v>0</v>
      </c>
      <c r="V8" s="89"/>
      <c r="W8" s="226">
        <f>V8+U8</f>
        <v>0</v>
      </c>
      <c r="X8" s="253">
        <f>W8-Y8</f>
        <v>-1767.12</v>
      </c>
      <c r="Y8" s="225">
        <v>1767.12</v>
      </c>
    </row>
    <row r="9" spans="1:25" ht="180" x14ac:dyDescent="0.3">
      <c r="A9" s="543">
        <v>3</v>
      </c>
      <c r="B9" s="567" t="s">
        <v>158</v>
      </c>
      <c r="C9" s="569" t="s">
        <v>38</v>
      </c>
      <c r="D9" s="90"/>
      <c r="E9" s="369" t="s">
        <v>61</v>
      </c>
      <c r="F9" s="363" t="s">
        <v>28</v>
      </c>
      <c r="G9" s="166"/>
      <c r="H9" s="373" t="s">
        <v>213</v>
      </c>
      <c r="I9" s="75" t="s">
        <v>28</v>
      </c>
      <c r="J9" s="155"/>
      <c r="K9" s="437">
        <v>52228</v>
      </c>
      <c r="L9" s="178" t="s">
        <v>28</v>
      </c>
      <c r="M9" s="197" t="s">
        <v>139</v>
      </c>
      <c r="N9" s="586">
        <v>2737</v>
      </c>
      <c r="O9" s="588">
        <v>2736</v>
      </c>
      <c r="P9" s="65" t="s">
        <v>37</v>
      </c>
      <c r="Q9" s="97" t="s">
        <v>145</v>
      </c>
      <c r="R9" s="99" t="s">
        <v>232</v>
      </c>
      <c r="S9" s="416" t="s">
        <v>249</v>
      </c>
      <c r="T9" s="419">
        <f>T6</f>
        <v>0</v>
      </c>
      <c r="U9" s="546">
        <f>T9*O9</f>
        <v>0</v>
      </c>
      <c r="V9" s="89">
        <f>0.7*115.73*134</f>
        <v>10855.474</v>
      </c>
      <c r="W9" s="239">
        <f>U9+V9+V10</f>
        <v>59212.504000000001</v>
      </c>
      <c r="X9" s="254">
        <f>W9-Y9</f>
        <v>-296469.04599999997</v>
      </c>
      <c r="Y9" s="237">
        <v>355681.55</v>
      </c>
    </row>
    <row r="10" spans="1:25" ht="18" x14ac:dyDescent="0.3">
      <c r="A10" s="545"/>
      <c r="B10" s="568"/>
      <c r="C10" s="570"/>
      <c r="D10" s="91"/>
      <c r="E10" s="370"/>
      <c r="F10" s="364"/>
      <c r="G10" s="262"/>
      <c r="H10" s="374"/>
      <c r="I10" s="75"/>
      <c r="J10" s="154"/>
      <c r="K10" s="438"/>
      <c r="L10" s="179"/>
      <c r="M10" s="198" t="s">
        <v>300</v>
      </c>
      <c r="N10" s="587"/>
      <c r="O10" s="589"/>
      <c r="P10" s="65"/>
      <c r="Q10" s="97"/>
      <c r="R10" s="99"/>
      <c r="S10" s="418"/>
      <c r="T10" s="421"/>
      <c r="U10" s="548"/>
      <c r="V10" s="76">
        <v>48357.03</v>
      </c>
      <c r="W10" s="236"/>
      <c r="X10" s="256">
        <f>W10-Y10</f>
        <v>0</v>
      </c>
      <c r="Y10" s="238"/>
    </row>
    <row r="11" spans="1:25" x14ac:dyDescent="0.3">
      <c r="A11" s="543">
        <v>4</v>
      </c>
      <c r="B11" s="387" t="s">
        <v>14</v>
      </c>
      <c r="C11" s="365" t="s">
        <v>335</v>
      </c>
      <c r="D11" s="365" t="s">
        <v>341</v>
      </c>
      <c r="E11" s="365" t="s">
        <v>90</v>
      </c>
      <c r="F11" s="363" t="s">
        <v>89</v>
      </c>
      <c r="G11" s="469" t="s">
        <v>342</v>
      </c>
      <c r="H11" s="479" t="s">
        <v>214</v>
      </c>
      <c r="I11" s="363" t="s">
        <v>28</v>
      </c>
      <c r="J11" s="101"/>
      <c r="K11" s="504">
        <v>100254</v>
      </c>
      <c r="L11" s="138"/>
      <c r="M11" s="489"/>
      <c r="N11" s="47"/>
      <c r="O11" s="461">
        <v>957</v>
      </c>
      <c r="P11" s="556" t="s">
        <v>37</v>
      </c>
      <c r="Q11" s="558" t="s">
        <v>153</v>
      </c>
      <c r="R11" s="560" t="s">
        <v>189</v>
      </c>
      <c r="S11" s="416" t="s">
        <v>249</v>
      </c>
      <c r="T11" s="419">
        <f>AD15</f>
        <v>0</v>
      </c>
      <c r="U11" s="546">
        <f>T11*O11</f>
        <v>0</v>
      </c>
      <c r="V11" s="467"/>
      <c r="W11" s="239">
        <f>V11+U11</f>
        <v>0</v>
      </c>
      <c r="X11" s="254">
        <f t="shared" ref="X11:X74" si="0">W11-Y11</f>
        <v>-6210.93</v>
      </c>
      <c r="Y11" s="237">
        <v>6210.93</v>
      </c>
    </row>
    <row r="12" spans="1:25" x14ac:dyDescent="0.3">
      <c r="A12" s="545"/>
      <c r="B12" s="388"/>
      <c r="C12" s="366"/>
      <c r="D12" s="366"/>
      <c r="E12" s="366"/>
      <c r="F12" s="364"/>
      <c r="G12" s="470"/>
      <c r="H12" s="480"/>
      <c r="I12" s="364"/>
      <c r="J12" s="101"/>
      <c r="K12" s="506"/>
      <c r="L12" s="138"/>
      <c r="M12" s="490"/>
      <c r="N12" s="47"/>
      <c r="O12" s="463"/>
      <c r="P12" s="557"/>
      <c r="Q12" s="559"/>
      <c r="R12" s="561"/>
      <c r="S12" s="418"/>
      <c r="T12" s="421"/>
      <c r="U12" s="548"/>
      <c r="V12" s="468"/>
      <c r="W12" s="236"/>
      <c r="X12" s="256">
        <f t="shared" si="0"/>
        <v>0</v>
      </c>
      <c r="Y12" s="238"/>
    </row>
    <row r="13" spans="1:25" x14ac:dyDescent="0.3">
      <c r="A13" s="543">
        <v>5</v>
      </c>
      <c r="B13" s="387" t="s">
        <v>15</v>
      </c>
      <c r="C13" s="363" t="s">
        <v>40</v>
      </c>
      <c r="D13" s="363"/>
      <c r="E13" s="365" t="s">
        <v>88</v>
      </c>
      <c r="F13" s="363" t="s">
        <v>91</v>
      </c>
      <c r="G13" s="469" t="s">
        <v>342</v>
      </c>
      <c r="H13" s="479" t="s">
        <v>215</v>
      </c>
      <c r="I13" s="363" t="s">
        <v>28</v>
      </c>
      <c r="J13" s="101"/>
      <c r="K13" s="504">
        <v>100182</v>
      </c>
      <c r="L13" s="138"/>
      <c r="M13" s="489"/>
      <c r="N13" s="47"/>
      <c r="O13" s="461">
        <v>642</v>
      </c>
      <c r="P13" s="556" t="s">
        <v>37</v>
      </c>
      <c r="Q13" s="431" t="s">
        <v>154</v>
      </c>
      <c r="R13" s="562" t="s">
        <v>189</v>
      </c>
      <c r="S13" s="416" t="s">
        <v>249</v>
      </c>
      <c r="T13" s="419">
        <f>AD15</f>
        <v>0</v>
      </c>
      <c r="U13" s="546">
        <f>T13*O13</f>
        <v>0</v>
      </c>
      <c r="V13" s="467"/>
      <c r="W13" s="239">
        <f>V13+U13</f>
        <v>0</v>
      </c>
      <c r="X13" s="254">
        <f t="shared" si="0"/>
        <v>-4166.58</v>
      </c>
      <c r="Y13" s="237">
        <v>4166.58</v>
      </c>
    </row>
    <row r="14" spans="1:25" x14ac:dyDescent="0.3">
      <c r="A14" s="545"/>
      <c r="B14" s="388"/>
      <c r="C14" s="364"/>
      <c r="D14" s="364"/>
      <c r="E14" s="366"/>
      <c r="F14" s="364"/>
      <c r="G14" s="470"/>
      <c r="H14" s="480"/>
      <c r="I14" s="364"/>
      <c r="J14" s="101"/>
      <c r="K14" s="506"/>
      <c r="L14" s="138"/>
      <c r="M14" s="490"/>
      <c r="N14" s="47"/>
      <c r="O14" s="463"/>
      <c r="P14" s="557"/>
      <c r="Q14" s="433"/>
      <c r="R14" s="563"/>
      <c r="S14" s="418"/>
      <c r="T14" s="421"/>
      <c r="U14" s="548"/>
      <c r="V14" s="468"/>
      <c r="W14" s="236"/>
      <c r="X14" s="256">
        <f t="shared" si="0"/>
        <v>0</v>
      </c>
      <c r="Y14" s="238"/>
    </row>
    <row r="15" spans="1:25" ht="158.4" x14ac:dyDescent="0.3">
      <c r="A15" s="74">
        <v>6</v>
      </c>
      <c r="B15" s="229" t="s">
        <v>16</v>
      </c>
      <c r="C15" s="83" t="s">
        <v>70</v>
      </c>
      <c r="D15" s="83" t="s">
        <v>344</v>
      </c>
      <c r="E15" s="60" t="s">
        <v>92</v>
      </c>
      <c r="F15" s="75" t="s">
        <v>93</v>
      </c>
      <c r="G15" s="121" t="s">
        <v>345</v>
      </c>
      <c r="H15" s="149" t="s">
        <v>215</v>
      </c>
      <c r="I15" s="75" t="s">
        <v>28</v>
      </c>
      <c r="J15" s="101"/>
      <c r="K15" s="145">
        <v>6157</v>
      </c>
      <c r="L15" s="138"/>
      <c r="M15" s="168"/>
      <c r="N15" s="101"/>
      <c r="O15" s="145">
        <v>1500</v>
      </c>
      <c r="P15" s="75" t="s">
        <v>37</v>
      </c>
      <c r="Q15" s="33" t="s">
        <v>155</v>
      </c>
      <c r="R15" s="16" t="s">
        <v>190</v>
      </c>
      <c r="S15" s="22" t="s">
        <v>249</v>
      </c>
      <c r="T15" s="23">
        <f>AD15</f>
        <v>0</v>
      </c>
      <c r="U15" s="24">
        <f>T15*O15</f>
        <v>0</v>
      </c>
      <c r="V15" s="36"/>
      <c r="W15" s="227">
        <f>V15+U15</f>
        <v>0</v>
      </c>
      <c r="X15" s="253">
        <f t="shared" si="0"/>
        <v>-9735</v>
      </c>
      <c r="Y15" s="225">
        <v>9735</v>
      </c>
    </row>
    <row r="16" spans="1:25" ht="124.2" x14ac:dyDescent="0.3">
      <c r="A16" s="543">
        <v>7</v>
      </c>
      <c r="B16" s="387" t="s">
        <v>223</v>
      </c>
      <c r="C16" s="367" t="s">
        <v>227</v>
      </c>
      <c r="D16" s="78"/>
      <c r="E16" s="365" t="s">
        <v>225</v>
      </c>
      <c r="F16" s="363" t="s">
        <v>226</v>
      </c>
      <c r="G16" s="166"/>
      <c r="H16" s="373" t="s">
        <v>224</v>
      </c>
      <c r="I16" s="77"/>
      <c r="J16" s="162"/>
      <c r="K16" s="507">
        <v>110012</v>
      </c>
      <c r="L16" s="162"/>
      <c r="M16" s="148" t="s">
        <v>299</v>
      </c>
      <c r="N16" s="102"/>
      <c r="O16" s="461">
        <v>1797</v>
      </c>
      <c r="P16" s="65" t="s">
        <v>37</v>
      </c>
      <c r="Q16" s="98"/>
      <c r="R16" s="42" t="s">
        <v>235</v>
      </c>
      <c r="S16" s="416" t="s">
        <v>249</v>
      </c>
      <c r="T16" s="419">
        <f>AC12</f>
        <v>0</v>
      </c>
      <c r="U16" s="546">
        <f>T16*O16</f>
        <v>0</v>
      </c>
      <c r="V16" s="89">
        <f>AE20*697</f>
        <v>0</v>
      </c>
      <c r="W16" s="239">
        <f>V16+U16+V17+V18+V19+V20+V21</f>
        <v>6833.23</v>
      </c>
      <c r="X16" s="254">
        <f t="shared" si="0"/>
        <v>-675740.71</v>
      </c>
      <c r="Y16" s="237">
        <v>682573.94</v>
      </c>
    </row>
    <row r="17" spans="1:25" ht="28.8" x14ac:dyDescent="0.3">
      <c r="A17" s="544"/>
      <c r="B17" s="397"/>
      <c r="C17" s="394"/>
      <c r="D17" s="79"/>
      <c r="E17" s="393"/>
      <c r="F17" s="392"/>
      <c r="G17" s="261"/>
      <c r="H17" s="391"/>
      <c r="I17" s="77"/>
      <c r="J17" s="163"/>
      <c r="K17" s="508"/>
      <c r="L17" s="180" t="s">
        <v>399</v>
      </c>
      <c r="M17" s="148" t="s">
        <v>268</v>
      </c>
      <c r="N17" s="103"/>
      <c r="O17" s="462"/>
      <c r="P17" s="65"/>
      <c r="Q17" s="98"/>
      <c r="R17" s="42"/>
      <c r="S17" s="417"/>
      <c r="T17" s="420"/>
      <c r="U17" s="547"/>
      <c r="V17" s="56">
        <f>AE23*27*AC18</f>
        <v>0</v>
      </c>
      <c r="W17" s="235"/>
      <c r="X17" s="255">
        <f t="shared" si="0"/>
        <v>0</v>
      </c>
      <c r="Y17" s="240"/>
    </row>
    <row r="18" spans="1:25" ht="28.8" x14ac:dyDescent="0.3">
      <c r="A18" s="544"/>
      <c r="B18" s="397"/>
      <c r="C18" s="394"/>
      <c r="D18" s="79"/>
      <c r="E18" s="393"/>
      <c r="F18" s="392"/>
      <c r="G18" s="261"/>
      <c r="H18" s="391"/>
      <c r="I18" s="77"/>
      <c r="J18" s="163"/>
      <c r="K18" s="508"/>
      <c r="L18" s="163"/>
      <c r="M18" s="148" t="s">
        <v>269</v>
      </c>
      <c r="N18" s="103"/>
      <c r="O18" s="462"/>
      <c r="P18" s="65"/>
      <c r="Q18" s="98"/>
      <c r="R18" s="42"/>
      <c r="S18" s="417"/>
      <c r="T18" s="420"/>
      <c r="U18" s="547"/>
      <c r="V18" s="89">
        <f>AE23*16*AC18</f>
        <v>0</v>
      </c>
      <c r="W18" s="235"/>
      <c r="X18" s="255">
        <f t="shared" si="0"/>
        <v>0</v>
      </c>
      <c r="Y18" s="240"/>
    </row>
    <row r="19" spans="1:25" ht="28.8" x14ac:dyDescent="0.3">
      <c r="A19" s="544"/>
      <c r="B19" s="397"/>
      <c r="C19" s="394"/>
      <c r="D19" s="79"/>
      <c r="E19" s="393"/>
      <c r="F19" s="392"/>
      <c r="G19" s="261"/>
      <c r="H19" s="391"/>
      <c r="I19" s="77"/>
      <c r="J19" s="163"/>
      <c r="K19" s="508"/>
      <c r="L19" s="163"/>
      <c r="M19" s="148" t="s">
        <v>270</v>
      </c>
      <c r="N19" s="103"/>
      <c r="O19" s="462"/>
      <c r="P19" s="65"/>
      <c r="Q19" s="98"/>
      <c r="R19" s="42"/>
      <c r="S19" s="417"/>
      <c r="T19" s="420"/>
      <c r="U19" s="547"/>
      <c r="V19" s="89">
        <f>AE23*18*AC18</f>
        <v>0</v>
      </c>
      <c r="W19" s="235"/>
      <c r="X19" s="255">
        <f t="shared" si="0"/>
        <v>0</v>
      </c>
      <c r="Y19" s="240"/>
    </row>
    <row r="20" spans="1:25" ht="28.8" x14ac:dyDescent="0.3">
      <c r="A20" s="544"/>
      <c r="B20" s="397"/>
      <c r="C20" s="394"/>
      <c r="D20" s="79"/>
      <c r="E20" s="393"/>
      <c r="F20" s="392"/>
      <c r="G20" s="261"/>
      <c r="H20" s="391"/>
      <c r="I20" s="77"/>
      <c r="J20" s="163"/>
      <c r="K20" s="508"/>
      <c r="L20" s="163"/>
      <c r="M20" s="148" t="s">
        <v>271</v>
      </c>
      <c r="N20" s="103"/>
      <c r="O20" s="462"/>
      <c r="P20" s="65"/>
      <c r="Q20" s="98"/>
      <c r="R20" s="42"/>
      <c r="S20" s="417"/>
      <c r="T20" s="420"/>
      <c r="U20" s="547"/>
      <c r="V20" s="89">
        <f>AE23*12*AC18</f>
        <v>0</v>
      </c>
      <c r="W20" s="235"/>
      <c r="X20" s="255">
        <f t="shared" si="0"/>
        <v>0</v>
      </c>
      <c r="Y20" s="240"/>
    </row>
    <row r="21" spans="1:25" x14ac:dyDescent="0.3">
      <c r="A21" s="545"/>
      <c r="B21" s="388"/>
      <c r="C21" s="368"/>
      <c r="D21" s="80"/>
      <c r="E21" s="366"/>
      <c r="F21" s="364"/>
      <c r="G21" s="262"/>
      <c r="H21" s="374"/>
      <c r="I21" s="77"/>
      <c r="J21" s="164"/>
      <c r="K21" s="509"/>
      <c r="L21" s="164"/>
      <c r="M21" s="198" t="s">
        <v>302</v>
      </c>
      <c r="N21" s="104"/>
      <c r="O21" s="463"/>
      <c r="P21" s="65"/>
      <c r="Q21" s="98"/>
      <c r="R21" s="42"/>
      <c r="S21" s="418"/>
      <c r="T21" s="421"/>
      <c r="U21" s="548"/>
      <c r="V21" s="89">
        <v>6833.23</v>
      </c>
      <c r="W21" s="236"/>
      <c r="X21" s="256">
        <f t="shared" si="0"/>
        <v>0</v>
      </c>
      <c r="Y21" s="238"/>
    </row>
    <row r="22" spans="1:25" ht="96" x14ac:dyDescent="0.3">
      <c r="A22" s="74">
        <v>8</v>
      </c>
      <c r="B22" s="229">
        <v>67</v>
      </c>
      <c r="C22" s="50" t="s">
        <v>331</v>
      </c>
      <c r="D22" s="50" t="s">
        <v>346</v>
      </c>
      <c r="E22" s="77" t="s">
        <v>95</v>
      </c>
      <c r="F22" s="75" t="s">
        <v>96</v>
      </c>
      <c r="G22" s="167"/>
      <c r="H22" s="168" t="s">
        <v>215</v>
      </c>
      <c r="I22" s="75" t="s">
        <v>28</v>
      </c>
      <c r="J22" s="101"/>
      <c r="K22" s="145" t="s">
        <v>162</v>
      </c>
      <c r="L22" s="138"/>
      <c r="M22" s="150"/>
      <c r="N22" s="100">
        <v>380</v>
      </c>
      <c r="O22" s="146">
        <v>291</v>
      </c>
      <c r="P22" s="65" t="s">
        <v>37</v>
      </c>
      <c r="Q22" s="97" t="s">
        <v>163</v>
      </c>
      <c r="R22" s="88" t="s">
        <v>191</v>
      </c>
      <c r="S22" s="40" t="s">
        <v>249</v>
      </c>
      <c r="T22" s="39">
        <f>AD15</f>
        <v>0</v>
      </c>
      <c r="U22" s="43">
        <f>T22*O22</f>
        <v>0</v>
      </c>
      <c r="V22" s="89"/>
      <c r="W22" s="226">
        <f>V22+U22</f>
        <v>0</v>
      </c>
      <c r="X22" s="253">
        <f t="shared" si="0"/>
        <v>-2466.1999999999998</v>
      </c>
      <c r="Y22" s="225">
        <v>2466.1999999999998</v>
      </c>
    </row>
    <row r="23" spans="1:25" ht="60" x14ac:dyDescent="0.3">
      <c r="A23" s="74">
        <v>9</v>
      </c>
      <c r="B23" s="229">
        <v>77</v>
      </c>
      <c r="C23" s="61" t="s">
        <v>71</v>
      </c>
      <c r="D23" s="50" t="s">
        <v>347</v>
      </c>
      <c r="E23" s="77" t="s">
        <v>94</v>
      </c>
      <c r="F23" s="75" t="s">
        <v>97</v>
      </c>
      <c r="G23" s="167"/>
      <c r="H23" s="168" t="s">
        <v>215</v>
      </c>
      <c r="I23" s="75" t="s">
        <v>28</v>
      </c>
      <c r="J23" s="101"/>
      <c r="K23" s="145">
        <v>105330</v>
      </c>
      <c r="L23" s="138"/>
      <c r="M23" s="150"/>
      <c r="N23" s="47"/>
      <c r="O23" s="147">
        <v>1</v>
      </c>
      <c r="P23" s="65" t="s">
        <v>37</v>
      </c>
      <c r="Q23" s="65"/>
      <c r="R23" s="88" t="s">
        <v>192</v>
      </c>
      <c r="S23" s="40" t="s">
        <v>249</v>
      </c>
      <c r="T23" s="39">
        <f>AD15</f>
        <v>0</v>
      </c>
      <c r="U23" s="43">
        <f>T23*O23</f>
        <v>0</v>
      </c>
      <c r="V23" s="89"/>
      <c r="W23" s="226">
        <f>V23+U23</f>
        <v>0</v>
      </c>
      <c r="X23" s="253">
        <f t="shared" si="0"/>
        <v>-6.49</v>
      </c>
      <c r="Y23" s="225">
        <v>6.49</v>
      </c>
    </row>
    <row r="24" spans="1:25" ht="100.8" x14ac:dyDescent="0.3">
      <c r="A24" s="543">
        <v>10</v>
      </c>
      <c r="B24" s="387">
        <v>81</v>
      </c>
      <c r="C24" s="363" t="s">
        <v>332</v>
      </c>
      <c r="D24" s="72"/>
      <c r="E24" s="367" t="s">
        <v>229</v>
      </c>
      <c r="F24" s="499" t="s">
        <v>230</v>
      </c>
      <c r="G24" s="156"/>
      <c r="H24" s="373" t="s">
        <v>224</v>
      </c>
      <c r="I24" s="75"/>
      <c r="J24" s="155"/>
      <c r="K24" s="504">
        <v>101097</v>
      </c>
      <c r="L24" s="139" t="s">
        <v>349</v>
      </c>
      <c r="M24" s="149" t="s">
        <v>228</v>
      </c>
      <c r="N24" s="105"/>
      <c r="O24" s="461">
        <v>372</v>
      </c>
      <c r="P24" s="65"/>
      <c r="Q24" s="65"/>
      <c r="R24" s="88" t="s">
        <v>235</v>
      </c>
      <c r="S24" s="416" t="s">
        <v>252</v>
      </c>
      <c r="T24" s="419">
        <f>AI12</f>
        <v>0</v>
      </c>
      <c r="U24" s="546">
        <f>T24*O24</f>
        <v>0</v>
      </c>
      <c r="V24" s="89">
        <f>65*16*AC18</f>
        <v>0</v>
      </c>
      <c r="W24" s="239">
        <f>V24+U24+V25</f>
        <v>11016.99</v>
      </c>
      <c r="X24" s="254">
        <f t="shared" si="0"/>
        <v>-30015.940000000002</v>
      </c>
      <c r="Y24" s="237">
        <v>41032.93</v>
      </c>
    </row>
    <row r="25" spans="1:25" x14ac:dyDescent="0.3">
      <c r="A25" s="545"/>
      <c r="B25" s="388"/>
      <c r="C25" s="364"/>
      <c r="D25" s="73"/>
      <c r="E25" s="368"/>
      <c r="F25" s="500"/>
      <c r="G25" s="157"/>
      <c r="H25" s="374"/>
      <c r="I25" s="75"/>
      <c r="J25" s="154"/>
      <c r="K25" s="506"/>
      <c r="L25" s="104"/>
      <c r="M25" s="198" t="s">
        <v>303</v>
      </c>
      <c r="N25" s="104"/>
      <c r="O25" s="463"/>
      <c r="P25" s="65"/>
      <c r="Q25" s="65"/>
      <c r="R25" s="88"/>
      <c r="S25" s="418"/>
      <c r="T25" s="421"/>
      <c r="U25" s="548"/>
      <c r="V25" s="89">
        <v>11016.99</v>
      </c>
      <c r="W25" s="236"/>
      <c r="X25" s="256">
        <f t="shared" si="0"/>
        <v>0</v>
      </c>
      <c r="Y25" s="238"/>
    </row>
    <row r="26" spans="1:25" ht="108" x14ac:dyDescent="0.3">
      <c r="A26" s="74">
        <v>11</v>
      </c>
      <c r="B26" s="229">
        <v>88</v>
      </c>
      <c r="C26" s="83" t="s">
        <v>72</v>
      </c>
      <c r="D26" s="83" t="s">
        <v>348</v>
      </c>
      <c r="E26" s="77" t="s">
        <v>98</v>
      </c>
      <c r="F26" s="75" t="s">
        <v>100</v>
      </c>
      <c r="G26" s="167"/>
      <c r="H26" s="168" t="s">
        <v>216</v>
      </c>
      <c r="I26" s="75" t="s">
        <v>28</v>
      </c>
      <c r="J26" s="101"/>
      <c r="K26" s="220">
        <v>118096</v>
      </c>
      <c r="L26" s="165"/>
      <c r="M26" s="150"/>
      <c r="N26" s="100">
        <v>1438</v>
      </c>
      <c r="O26" s="146">
        <v>1435</v>
      </c>
      <c r="P26" s="65" t="s">
        <v>37</v>
      </c>
      <c r="Q26" s="97" t="s">
        <v>164</v>
      </c>
      <c r="R26" s="88" t="s">
        <v>193</v>
      </c>
      <c r="S26" s="40" t="s">
        <v>249</v>
      </c>
      <c r="T26" s="39">
        <f>AB12</f>
        <v>0</v>
      </c>
      <c r="U26" s="43">
        <f>T26*O26</f>
        <v>0</v>
      </c>
      <c r="V26" s="89"/>
      <c r="W26" s="226">
        <f>V26+U26</f>
        <v>0</v>
      </c>
      <c r="X26" s="253">
        <f t="shared" si="0"/>
        <v>-345896.52</v>
      </c>
      <c r="Y26" s="225">
        <v>345896.52</v>
      </c>
    </row>
    <row r="27" spans="1:25" x14ac:dyDescent="0.3">
      <c r="A27" s="543">
        <v>12</v>
      </c>
      <c r="B27" s="387" t="s">
        <v>289</v>
      </c>
      <c r="C27" s="389" t="s">
        <v>73</v>
      </c>
      <c r="D27" s="389" t="s">
        <v>343</v>
      </c>
      <c r="E27" s="367" t="s">
        <v>74</v>
      </c>
      <c r="F27" s="363" t="s">
        <v>28</v>
      </c>
      <c r="G27" s="166"/>
      <c r="H27" s="373" t="s">
        <v>216</v>
      </c>
      <c r="I27" s="75"/>
      <c r="J27" s="155"/>
      <c r="K27" s="507" t="s">
        <v>28</v>
      </c>
      <c r="L27" s="163"/>
      <c r="M27" s="198" t="s">
        <v>304</v>
      </c>
      <c r="N27" s="106"/>
      <c r="O27" s="458" t="s">
        <v>336</v>
      </c>
      <c r="P27" s="65"/>
      <c r="Q27" s="97"/>
      <c r="R27" s="88"/>
      <c r="S27" s="416" t="s">
        <v>249</v>
      </c>
      <c r="T27" s="419">
        <f>AC12</f>
        <v>0</v>
      </c>
      <c r="U27" s="546">
        <f>T27*273</f>
        <v>0</v>
      </c>
      <c r="V27" s="89">
        <v>1545.17</v>
      </c>
      <c r="W27" s="239">
        <f>V28+U27+V29+V27</f>
        <v>1545.17</v>
      </c>
      <c r="X27" s="254">
        <f t="shared" si="0"/>
        <v>-163857.71</v>
      </c>
      <c r="Y27" s="237">
        <v>165402.88</v>
      </c>
    </row>
    <row r="28" spans="1:25" ht="168" x14ac:dyDescent="0.3">
      <c r="A28" s="544"/>
      <c r="B28" s="397"/>
      <c r="C28" s="555"/>
      <c r="D28" s="555"/>
      <c r="E28" s="394"/>
      <c r="F28" s="392"/>
      <c r="G28" s="166"/>
      <c r="H28" s="391"/>
      <c r="I28" s="75" t="s">
        <v>28</v>
      </c>
      <c r="J28" s="155"/>
      <c r="K28" s="508"/>
      <c r="L28" s="165"/>
      <c r="M28" s="199" t="s">
        <v>253</v>
      </c>
      <c r="N28" s="107">
        <v>336</v>
      </c>
      <c r="O28" s="459"/>
      <c r="P28" s="65" t="s">
        <v>37</v>
      </c>
      <c r="Q28" s="97" t="s">
        <v>165</v>
      </c>
      <c r="R28" s="88" t="s">
        <v>236</v>
      </c>
      <c r="S28" s="417"/>
      <c r="T28" s="420"/>
      <c r="U28" s="547"/>
      <c r="V28" s="89">
        <f>269*44*AC18</f>
        <v>0</v>
      </c>
      <c r="W28" s="235"/>
      <c r="X28" s="255">
        <f t="shared" si="0"/>
        <v>0</v>
      </c>
      <c r="Y28" s="240"/>
    </row>
    <row r="29" spans="1:25" ht="43.2" x14ac:dyDescent="0.3">
      <c r="A29" s="545"/>
      <c r="B29" s="388"/>
      <c r="C29" s="390"/>
      <c r="D29" s="390"/>
      <c r="E29" s="368"/>
      <c r="F29" s="364"/>
      <c r="G29" s="262"/>
      <c r="H29" s="374"/>
      <c r="I29" s="75"/>
      <c r="J29" s="154"/>
      <c r="K29" s="509"/>
      <c r="L29" s="181" t="s">
        <v>350</v>
      </c>
      <c r="M29" s="200" t="s">
        <v>254</v>
      </c>
      <c r="N29" s="108"/>
      <c r="O29" s="460"/>
      <c r="P29" s="65"/>
      <c r="Q29" s="97"/>
      <c r="R29" s="88"/>
      <c r="S29" s="418"/>
      <c r="T29" s="421"/>
      <c r="U29" s="548"/>
      <c r="V29" s="89">
        <f>269*42*AC18</f>
        <v>0</v>
      </c>
      <c r="W29" s="235"/>
      <c r="X29" s="256">
        <f t="shared" si="0"/>
        <v>0</v>
      </c>
      <c r="Y29" s="238"/>
    </row>
    <row r="30" spans="1:25" ht="158.4" x14ac:dyDescent="0.3">
      <c r="A30" s="522">
        <v>13</v>
      </c>
      <c r="B30" s="525" t="s">
        <v>290</v>
      </c>
      <c r="C30" s="531" t="s">
        <v>42</v>
      </c>
      <c r="D30" s="69"/>
      <c r="E30" s="531" t="s">
        <v>63</v>
      </c>
      <c r="F30" s="522"/>
      <c r="G30" s="158"/>
      <c r="H30" s="549" t="s">
        <v>217</v>
      </c>
      <c r="I30" s="75" t="s">
        <v>28</v>
      </c>
      <c r="J30" s="212"/>
      <c r="K30" s="552">
        <v>101634</v>
      </c>
      <c r="L30" s="182" t="s">
        <v>351</v>
      </c>
      <c r="M30" s="201" t="s">
        <v>272</v>
      </c>
      <c r="N30" s="109"/>
      <c r="O30" s="373">
        <v>883</v>
      </c>
      <c r="P30" s="75" t="s">
        <v>37</v>
      </c>
      <c r="Q30" s="60" t="s">
        <v>146</v>
      </c>
      <c r="R30" s="77" t="s">
        <v>233</v>
      </c>
      <c r="S30" s="369" t="s">
        <v>251</v>
      </c>
      <c r="T30" s="371" t="s">
        <v>323</v>
      </c>
      <c r="U30" s="51">
        <f>516*147.68</f>
        <v>76202.880000000005</v>
      </c>
      <c r="V30" s="224">
        <f>97*265*AC18</f>
        <v>0</v>
      </c>
      <c r="W30" s="241">
        <f>V30+U30+V31+V32+V33+V34+U31+U32</f>
        <v>122771.62240000001</v>
      </c>
      <c r="X30" s="254">
        <f t="shared" si="0"/>
        <v>-368463.94760000001</v>
      </c>
      <c r="Y30" s="237">
        <v>491235.57</v>
      </c>
    </row>
    <row r="31" spans="1:25" ht="28.8" x14ac:dyDescent="0.3">
      <c r="A31" s="523"/>
      <c r="B31" s="526"/>
      <c r="C31" s="532"/>
      <c r="D31" s="70"/>
      <c r="E31" s="532"/>
      <c r="F31" s="523"/>
      <c r="G31" s="160" t="s">
        <v>216</v>
      </c>
      <c r="H31" s="550"/>
      <c r="I31" s="75"/>
      <c r="J31" s="213"/>
      <c r="K31" s="553"/>
      <c r="L31" s="183" t="s">
        <v>352</v>
      </c>
      <c r="M31" s="201" t="s">
        <v>337</v>
      </c>
      <c r="N31" s="110"/>
      <c r="O31" s="391"/>
      <c r="P31" s="75"/>
      <c r="Q31" s="60"/>
      <c r="R31" s="77"/>
      <c r="S31" s="395"/>
      <c r="T31" s="375"/>
      <c r="U31" s="52">
        <f>256*125.56</f>
        <v>32143.360000000001</v>
      </c>
      <c r="V31" s="224">
        <f>32*38*AC18</f>
        <v>0</v>
      </c>
      <c r="W31" s="242"/>
      <c r="X31" s="255">
        <f t="shared" si="0"/>
        <v>0</v>
      </c>
      <c r="Y31" s="240"/>
    </row>
    <row r="32" spans="1:25" x14ac:dyDescent="0.3">
      <c r="A32" s="523"/>
      <c r="B32" s="526"/>
      <c r="C32" s="532"/>
      <c r="D32" s="70"/>
      <c r="E32" s="532"/>
      <c r="F32" s="523"/>
      <c r="G32" s="159"/>
      <c r="H32" s="550"/>
      <c r="I32" s="75"/>
      <c r="J32" s="213"/>
      <c r="K32" s="553"/>
      <c r="L32" s="183" t="s">
        <v>353</v>
      </c>
      <c r="M32" s="201" t="s">
        <v>338</v>
      </c>
      <c r="N32" s="110"/>
      <c r="O32" s="391"/>
      <c r="P32" s="75"/>
      <c r="Q32" s="60"/>
      <c r="R32" s="77"/>
      <c r="S32" s="395"/>
      <c r="T32" s="375"/>
      <c r="U32" s="520">
        <f>+(1.1*0.8*147.68)*111</f>
        <v>14425.3824</v>
      </c>
      <c r="V32" s="224">
        <f>111*265*AC18</f>
        <v>0</v>
      </c>
      <c r="W32" s="242"/>
      <c r="X32" s="255">
        <f t="shared" si="0"/>
        <v>0</v>
      </c>
      <c r="Y32" s="240"/>
    </row>
    <row r="33" spans="1:25" x14ac:dyDescent="0.3">
      <c r="A33" s="523"/>
      <c r="B33" s="526"/>
      <c r="C33" s="532"/>
      <c r="D33" s="70"/>
      <c r="E33" s="532"/>
      <c r="F33" s="523"/>
      <c r="G33" s="159"/>
      <c r="H33" s="550"/>
      <c r="I33" s="75"/>
      <c r="J33" s="213"/>
      <c r="K33" s="553"/>
      <c r="L33" s="183" t="s">
        <v>354</v>
      </c>
      <c r="M33" s="201" t="s">
        <v>274</v>
      </c>
      <c r="N33" s="110"/>
      <c r="O33" s="391"/>
      <c r="P33" s="75"/>
      <c r="Q33" s="60"/>
      <c r="R33" s="77"/>
      <c r="S33" s="395"/>
      <c r="T33" s="375"/>
      <c r="U33" s="520"/>
      <c r="V33" s="224">
        <f>32*41*AC18</f>
        <v>0</v>
      </c>
      <c r="W33" s="242"/>
      <c r="X33" s="255">
        <f t="shared" si="0"/>
        <v>0</v>
      </c>
      <c r="Y33" s="240"/>
    </row>
    <row r="34" spans="1:25" x14ac:dyDescent="0.3">
      <c r="A34" s="524"/>
      <c r="B34" s="527"/>
      <c r="C34" s="533"/>
      <c r="D34" s="71"/>
      <c r="E34" s="533"/>
      <c r="F34" s="524"/>
      <c r="G34" s="161"/>
      <c r="H34" s="551"/>
      <c r="I34" s="75"/>
      <c r="J34" s="214"/>
      <c r="K34" s="554"/>
      <c r="L34" s="125" t="s">
        <v>355</v>
      </c>
      <c r="M34" s="201" t="s">
        <v>273</v>
      </c>
      <c r="N34" s="111"/>
      <c r="O34" s="374"/>
      <c r="P34" s="75"/>
      <c r="Q34" s="60"/>
      <c r="R34" s="77"/>
      <c r="S34" s="370"/>
      <c r="T34" s="372"/>
      <c r="U34" s="521"/>
      <c r="V34" s="224">
        <f>150*33*AC18</f>
        <v>0</v>
      </c>
      <c r="W34" s="242"/>
      <c r="X34" s="256">
        <f t="shared" si="0"/>
        <v>0</v>
      </c>
      <c r="Y34" s="238"/>
    </row>
    <row r="35" spans="1:25" ht="228" x14ac:dyDescent="0.3">
      <c r="A35" s="522">
        <v>14</v>
      </c>
      <c r="B35" s="525" t="s">
        <v>291</v>
      </c>
      <c r="C35" s="528" t="s">
        <v>75</v>
      </c>
      <c r="D35" s="66"/>
      <c r="E35" s="531" t="s">
        <v>101</v>
      </c>
      <c r="F35" s="531" t="s">
        <v>102</v>
      </c>
      <c r="G35" s="158"/>
      <c r="H35" s="534" t="s">
        <v>218</v>
      </c>
      <c r="I35" s="75" t="s">
        <v>28</v>
      </c>
      <c r="J35" s="212"/>
      <c r="K35" s="537" t="s">
        <v>29</v>
      </c>
      <c r="L35" s="184"/>
      <c r="M35" s="202" t="s">
        <v>255</v>
      </c>
      <c r="N35" s="112"/>
      <c r="O35" s="534">
        <v>825</v>
      </c>
      <c r="P35" s="75" t="s">
        <v>37</v>
      </c>
      <c r="Q35" s="60" t="s">
        <v>219</v>
      </c>
      <c r="R35" s="77" t="s">
        <v>237</v>
      </c>
      <c r="S35" s="531" t="s">
        <v>251</v>
      </c>
      <c r="T35" s="531" t="s">
        <v>324</v>
      </c>
      <c r="U35" s="540">
        <f>441*147.68</f>
        <v>65126.880000000005</v>
      </c>
      <c r="V35" s="224">
        <f>318*52*AC18</f>
        <v>0</v>
      </c>
      <c r="W35" s="241">
        <f>V35+U35+V36+V37+V38+V39+U37</f>
        <v>113341.92000000001</v>
      </c>
      <c r="X35" s="254">
        <f t="shared" si="0"/>
        <v>-269531.04000000004</v>
      </c>
      <c r="Y35" s="237">
        <v>382872.96</v>
      </c>
    </row>
    <row r="36" spans="1:25" x14ac:dyDescent="0.3">
      <c r="A36" s="523"/>
      <c r="B36" s="526"/>
      <c r="C36" s="529"/>
      <c r="D36" s="67"/>
      <c r="E36" s="532"/>
      <c r="F36" s="532"/>
      <c r="G36" s="159"/>
      <c r="H36" s="535"/>
      <c r="I36" s="75"/>
      <c r="J36" s="213"/>
      <c r="K36" s="538"/>
      <c r="L36" s="185"/>
      <c r="M36" s="202" t="s">
        <v>256</v>
      </c>
      <c r="N36" s="113"/>
      <c r="O36" s="535"/>
      <c r="P36" s="75"/>
      <c r="Q36" s="60"/>
      <c r="R36" s="77"/>
      <c r="S36" s="532"/>
      <c r="T36" s="532"/>
      <c r="U36" s="541"/>
      <c r="V36" s="224">
        <f>39*66*AC18</f>
        <v>0</v>
      </c>
      <c r="W36" s="242"/>
      <c r="X36" s="255">
        <f t="shared" si="0"/>
        <v>0</v>
      </c>
      <c r="Y36" s="240"/>
    </row>
    <row r="37" spans="1:25" ht="28.8" x14ac:dyDescent="0.3">
      <c r="A37" s="523"/>
      <c r="B37" s="526"/>
      <c r="C37" s="529"/>
      <c r="D37" s="67" t="s">
        <v>356</v>
      </c>
      <c r="E37" s="532"/>
      <c r="F37" s="532"/>
      <c r="G37" s="160" t="s">
        <v>216</v>
      </c>
      <c r="H37" s="535"/>
      <c r="I37" s="75"/>
      <c r="J37" s="213"/>
      <c r="K37" s="538"/>
      <c r="L37" s="185"/>
      <c r="M37" s="202" t="s">
        <v>275</v>
      </c>
      <c r="N37" s="114">
        <v>830</v>
      </c>
      <c r="O37" s="535"/>
      <c r="P37" s="75"/>
      <c r="Q37" s="60"/>
      <c r="R37" s="77"/>
      <c r="S37" s="532"/>
      <c r="T37" s="532"/>
      <c r="U37" s="541">
        <f>384*125.56</f>
        <v>48215.040000000001</v>
      </c>
      <c r="V37" s="224">
        <f>39*25*AC18</f>
        <v>0</v>
      </c>
      <c r="W37" s="242"/>
      <c r="X37" s="255">
        <f t="shared" si="0"/>
        <v>0</v>
      </c>
      <c r="Y37" s="240"/>
    </row>
    <row r="38" spans="1:25" x14ac:dyDescent="0.3">
      <c r="A38" s="523"/>
      <c r="B38" s="526"/>
      <c r="C38" s="529"/>
      <c r="D38" s="67"/>
      <c r="E38" s="532"/>
      <c r="F38" s="532"/>
      <c r="G38" s="159"/>
      <c r="H38" s="535"/>
      <c r="I38" s="75"/>
      <c r="J38" s="213"/>
      <c r="K38" s="538"/>
      <c r="L38" s="185"/>
      <c r="M38" s="202" t="s">
        <v>257</v>
      </c>
      <c r="N38" s="115"/>
      <c r="O38" s="535"/>
      <c r="P38" s="75"/>
      <c r="Q38" s="60"/>
      <c r="R38" s="77"/>
      <c r="S38" s="532"/>
      <c r="T38" s="532"/>
      <c r="U38" s="541"/>
      <c r="V38" s="224">
        <f>39*44*AC18</f>
        <v>0</v>
      </c>
      <c r="W38" s="242"/>
      <c r="X38" s="255">
        <f t="shared" si="0"/>
        <v>0</v>
      </c>
      <c r="Y38" s="240"/>
    </row>
    <row r="39" spans="1:25" x14ac:dyDescent="0.3">
      <c r="A39" s="524"/>
      <c r="B39" s="527"/>
      <c r="C39" s="530"/>
      <c r="D39" s="68"/>
      <c r="E39" s="533"/>
      <c r="F39" s="533"/>
      <c r="G39" s="161"/>
      <c r="H39" s="536"/>
      <c r="I39" s="75"/>
      <c r="J39" s="214"/>
      <c r="K39" s="539"/>
      <c r="L39" s="186"/>
      <c r="M39" s="202" t="s">
        <v>276</v>
      </c>
      <c r="N39" s="116"/>
      <c r="O39" s="536"/>
      <c r="P39" s="75"/>
      <c r="Q39" s="60"/>
      <c r="R39" s="77"/>
      <c r="S39" s="533"/>
      <c r="T39" s="533"/>
      <c r="U39" s="542"/>
      <c r="V39" s="224">
        <f>150*25*AC18</f>
        <v>0</v>
      </c>
      <c r="W39" s="243"/>
      <c r="X39" s="256">
        <f t="shared" si="0"/>
        <v>0</v>
      </c>
      <c r="Y39" s="238"/>
    </row>
    <row r="40" spans="1:25" ht="360" x14ac:dyDescent="0.3">
      <c r="A40" s="367">
        <v>15</v>
      </c>
      <c r="B40" s="514" t="s">
        <v>292</v>
      </c>
      <c r="C40" s="367" t="s">
        <v>76</v>
      </c>
      <c r="D40" s="78"/>
      <c r="E40" s="367" t="s">
        <v>77</v>
      </c>
      <c r="F40" s="367" t="s">
        <v>28</v>
      </c>
      <c r="G40" s="162"/>
      <c r="H40" s="507" t="s">
        <v>213</v>
      </c>
      <c r="I40" s="75" t="s">
        <v>28</v>
      </c>
      <c r="J40" s="155"/>
      <c r="K40" s="507">
        <v>749</v>
      </c>
      <c r="L40" s="126" t="s">
        <v>357</v>
      </c>
      <c r="M40" s="200" t="s">
        <v>277</v>
      </c>
      <c r="N40" s="469">
        <v>1878</v>
      </c>
      <c r="O40" s="401">
        <v>1787</v>
      </c>
      <c r="P40" s="75" t="s">
        <v>37</v>
      </c>
      <c r="Q40" s="33" t="s">
        <v>147</v>
      </c>
      <c r="R40" s="77" t="s">
        <v>234</v>
      </c>
      <c r="S40" s="367" t="s">
        <v>251</v>
      </c>
      <c r="T40" s="367">
        <f>AF12</f>
        <v>0</v>
      </c>
      <c r="U40" s="367">
        <f>T40*O40</f>
        <v>0</v>
      </c>
      <c r="V40" s="36">
        <f>289*215*AC18+415*215*AC18+383*170*AC18+383*0.75*223*AC18</f>
        <v>0</v>
      </c>
      <c r="W40" s="245">
        <f>V40+U40+V41+V42+V43+V44+V45+V46+V47+V48+V49</f>
        <v>6439</v>
      </c>
      <c r="X40" s="254">
        <f t="shared" si="0"/>
        <v>-2047430.37</v>
      </c>
      <c r="Y40" s="237">
        <v>2053869.37</v>
      </c>
    </row>
    <row r="41" spans="1:25" ht="28.8" x14ac:dyDescent="0.3">
      <c r="A41" s="394"/>
      <c r="B41" s="515"/>
      <c r="C41" s="394"/>
      <c r="D41" s="79"/>
      <c r="E41" s="394"/>
      <c r="F41" s="394"/>
      <c r="G41" s="163"/>
      <c r="H41" s="508"/>
      <c r="I41" s="75"/>
      <c r="J41" s="153"/>
      <c r="K41" s="508"/>
      <c r="L41" s="187" t="s">
        <v>358</v>
      </c>
      <c r="M41" s="200" t="s">
        <v>285</v>
      </c>
      <c r="N41" s="517"/>
      <c r="O41" s="402"/>
      <c r="P41" s="75"/>
      <c r="Q41" s="33"/>
      <c r="R41" s="77"/>
      <c r="S41" s="394"/>
      <c r="T41" s="394"/>
      <c r="U41" s="394"/>
      <c r="V41" s="36">
        <f>39*90*AC18</f>
        <v>0</v>
      </c>
      <c r="W41" s="245"/>
      <c r="X41" s="255">
        <f t="shared" si="0"/>
        <v>0</v>
      </c>
      <c r="Y41" s="240"/>
    </row>
    <row r="42" spans="1:25" ht="28.8" x14ac:dyDescent="0.3">
      <c r="A42" s="394"/>
      <c r="B42" s="515"/>
      <c r="C42" s="394"/>
      <c r="D42" s="79"/>
      <c r="E42" s="394"/>
      <c r="F42" s="394"/>
      <c r="G42" s="163"/>
      <c r="H42" s="508"/>
      <c r="I42" s="75"/>
      <c r="J42" s="153"/>
      <c r="K42" s="508"/>
      <c r="L42" s="187" t="s">
        <v>359</v>
      </c>
      <c r="M42" s="200" t="s">
        <v>284</v>
      </c>
      <c r="N42" s="517"/>
      <c r="O42" s="402"/>
      <c r="P42" s="75"/>
      <c r="Q42" s="33"/>
      <c r="R42" s="77"/>
      <c r="S42" s="394"/>
      <c r="T42" s="394"/>
      <c r="U42" s="394"/>
      <c r="V42" s="36">
        <f>318*136*AC18</f>
        <v>0</v>
      </c>
      <c r="W42" s="245"/>
      <c r="X42" s="255">
        <f t="shared" si="0"/>
        <v>0</v>
      </c>
      <c r="Y42" s="240"/>
    </row>
    <row r="43" spans="1:25" ht="28.8" x14ac:dyDescent="0.3">
      <c r="A43" s="394"/>
      <c r="B43" s="515"/>
      <c r="C43" s="394"/>
      <c r="D43" s="79"/>
      <c r="E43" s="394"/>
      <c r="F43" s="394"/>
      <c r="G43" s="163"/>
      <c r="H43" s="508"/>
      <c r="I43" s="75"/>
      <c r="J43" s="153"/>
      <c r="K43" s="508"/>
      <c r="L43" s="187" t="s">
        <v>360</v>
      </c>
      <c r="M43" s="200" t="s">
        <v>278</v>
      </c>
      <c r="N43" s="517"/>
      <c r="O43" s="402"/>
      <c r="P43" s="75"/>
      <c r="Q43" s="33"/>
      <c r="R43" s="77"/>
      <c r="S43" s="394"/>
      <c r="T43" s="394"/>
      <c r="U43" s="394"/>
      <c r="V43" s="36">
        <f>39*22*AC18</f>
        <v>0</v>
      </c>
      <c r="W43" s="245"/>
      <c r="X43" s="255">
        <f t="shared" si="0"/>
        <v>0</v>
      </c>
      <c r="Y43" s="240"/>
    </row>
    <row r="44" spans="1:25" ht="28.8" x14ac:dyDescent="0.3">
      <c r="A44" s="394"/>
      <c r="B44" s="515"/>
      <c r="C44" s="394"/>
      <c r="D44" s="79"/>
      <c r="E44" s="394"/>
      <c r="F44" s="394"/>
      <c r="G44" s="163"/>
      <c r="H44" s="508"/>
      <c r="I44" s="75"/>
      <c r="J44" s="153"/>
      <c r="K44" s="508"/>
      <c r="L44" s="187" t="s">
        <v>361</v>
      </c>
      <c r="M44" s="200" t="s">
        <v>279</v>
      </c>
      <c r="N44" s="517"/>
      <c r="O44" s="402"/>
      <c r="P44" s="75"/>
      <c r="Q44" s="33"/>
      <c r="R44" s="77"/>
      <c r="S44" s="394"/>
      <c r="T44" s="394"/>
      <c r="U44" s="394"/>
      <c r="V44" s="36">
        <f>39*82*AC18</f>
        <v>0</v>
      </c>
      <c r="W44" s="245"/>
      <c r="X44" s="255">
        <f t="shared" si="0"/>
        <v>0</v>
      </c>
      <c r="Y44" s="240"/>
    </row>
    <row r="45" spans="1:25" ht="28.8" x14ac:dyDescent="0.3">
      <c r="A45" s="394"/>
      <c r="B45" s="515"/>
      <c r="C45" s="394"/>
      <c r="D45" s="79"/>
      <c r="E45" s="394"/>
      <c r="F45" s="394"/>
      <c r="G45" s="163"/>
      <c r="H45" s="508"/>
      <c r="I45" s="75"/>
      <c r="J45" s="153"/>
      <c r="K45" s="508"/>
      <c r="L45" s="187" t="s">
        <v>362</v>
      </c>
      <c r="M45" s="200" t="s">
        <v>281</v>
      </c>
      <c r="N45" s="517"/>
      <c r="O45" s="402"/>
      <c r="P45" s="75"/>
      <c r="Q45" s="33"/>
      <c r="R45" s="77"/>
      <c r="S45" s="394"/>
      <c r="T45" s="394"/>
      <c r="U45" s="394"/>
      <c r="V45" s="36">
        <f>238*0.7*149*AC18+238*149*AC18+238*168*AC18+238*0.75*168*AC18</f>
        <v>0</v>
      </c>
      <c r="W45" s="245"/>
      <c r="X45" s="255">
        <f t="shared" si="0"/>
        <v>0</v>
      </c>
      <c r="Y45" s="240"/>
    </row>
    <row r="46" spans="1:25" ht="28.8" x14ac:dyDescent="0.3">
      <c r="A46" s="394"/>
      <c r="B46" s="515"/>
      <c r="C46" s="394"/>
      <c r="D46" s="79"/>
      <c r="E46" s="394"/>
      <c r="F46" s="394"/>
      <c r="G46" s="163"/>
      <c r="H46" s="508"/>
      <c r="I46" s="75"/>
      <c r="J46" s="153"/>
      <c r="K46" s="508"/>
      <c r="L46" s="187" t="s">
        <v>363</v>
      </c>
      <c r="M46" s="200" t="s">
        <v>282</v>
      </c>
      <c r="N46" s="517"/>
      <c r="O46" s="402"/>
      <c r="P46" s="75"/>
      <c r="Q46" s="33"/>
      <c r="R46" s="77"/>
      <c r="S46" s="394"/>
      <c r="T46" s="394"/>
      <c r="U46" s="394"/>
      <c r="V46" s="36">
        <f>234*27*AC18</f>
        <v>0</v>
      </c>
      <c r="W46" s="245"/>
      <c r="X46" s="255">
        <f t="shared" si="0"/>
        <v>0</v>
      </c>
      <c r="Y46" s="240"/>
    </row>
    <row r="47" spans="1:25" x14ac:dyDescent="0.3">
      <c r="A47" s="394"/>
      <c r="B47" s="515"/>
      <c r="C47" s="394"/>
      <c r="D47" s="79"/>
      <c r="E47" s="394"/>
      <c r="F47" s="394"/>
      <c r="G47" s="163"/>
      <c r="H47" s="508"/>
      <c r="I47" s="75"/>
      <c r="J47" s="153"/>
      <c r="K47" s="508"/>
      <c r="L47" s="163"/>
      <c r="M47" s="200" t="s">
        <v>283</v>
      </c>
      <c r="N47" s="517"/>
      <c r="O47" s="402"/>
      <c r="P47" s="75"/>
      <c r="Q47" s="33"/>
      <c r="R47" s="77"/>
      <c r="S47" s="394"/>
      <c r="T47" s="394"/>
      <c r="U47" s="394"/>
      <c r="V47" s="36">
        <f>39*24*AC18</f>
        <v>0</v>
      </c>
      <c r="W47" s="245"/>
      <c r="X47" s="255">
        <f t="shared" si="0"/>
        <v>0</v>
      </c>
      <c r="Y47" s="240"/>
    </row>
    <row r="48" spans="1:25" x14ac:dyDescent="0.3">
      <c r="A48" s="394"/>
      <c r="B48" s="515"/>
      <c r="C48" s="394"/>
      <c r="D48" s="79"/>
      <c r="E48" s="394"/>
      <c r="F48" s="394"/>
      <c r="G48" s="163"/>
      <c r="H48" s="508"/>
      <c r="I48" s="75"/>
      <c r="J48" s="153"/>
      <c r="K48" s="508"/>
      <c r="L48" s="163"/>
      <c r="M48" s="200" t="s">
        <v>280</v>
      </c>
      <c r="N48" s="517"/>
      <c r="O48" s="403"/>
      <c r="P48" s="75"/>
      <c r="Q48" s="33"/>
      <c r="R48" s="77"/>
      <c r="S48" s="368"/>
      <c r="T48" s="368"/>
      <c r="U48" s="368"/>
      <c r="V48" s="36">
        <f>39*7*AC18</f>
        <v>0</v>
      </c>
      <c r="W48" s="245"/>
      <c r="X48" s="255">
        <f t="shared" si="0"/>
        <v>0</v>
      </c>
      <c r="Y48" s="240"/>
    </row>
    <row r="49" spans="1:25" x14ac:dyDescent="0.3">
      <c r="A49" s="368"/>
      <c r="B49" s="516"/>
      <c r="C49" s="368"/>
      <c r="D49" s="80"/>
      <c r="E49" s="368"/>
      <c r="F49" s="368"/>
      <c r="G49" s="164"/>
      <c r="H49" s="509"/>
      <c r="I49" s="75"/>
      <c r="J49" s="154"/>
      <c r="K49" s="509"/>
      <c r="L49" s="164"/>
      <c r="M49" s="198" t="s">
        <v>305</v>
      </c>
      <c r="N49" s="470"/>
      <c r="O49" s="148"/>
      <c r="P49" s="65"/>
      <c r="Q49" s="98"/>
      <c r="R49" s="88"/>
      <c r="S49" s="88"/>
      <c r="T49" s="88"/>
      <c r="U49" s="88"/>
      <c r="V49" s="89">
        <v>6439</v>
      </c>
      <c r="W49" s="244"/>
      <c r="X49" s="256">
        <f t="shared" si="0"/>
        <v>0</v>
      </c>
      <c r="Y49" s="238"/>
    </row>
    <row r="50" spans="1:25" ht="96" x14ac:dyDescent="0.3">
      <c r="A50" s="518">
        <v>16</v>
      </c>
      <c r="B50" s="387">
        <v>95</v>
      </c>
      <c r="C50" s="367" t="s">
        <v>43</v>
      </c>
      <c r="D50" s="78"/>
      <c r="E50" s="367" t="s">
        <v>64</v>
      </c>
      <c r="F50" s="363"/>
      <c r="G50" s="263" t="s">
        <v>216</v>
      </c>
      <c r="H50" s="479" t="s">
        <v>80</v>
      </c>
      <c r="I50" s="75" t="s">
        <v>28</v>
      </c>
      <c r="J50" s="155"/>
      <c r="K50" s="507">
        <v>100085</v>
      </c>
      <c r="L50" s="162"/>
      <c r="M50" s="489"/>
      <c r="N50" s="105">
        <v>2839</v>
      </c>
      <c r="O50" s="479">
        <v>2838</v>
      </c>
      <c r="P50" s="65" t="s">
        <v>37</v>
      </c>
      <c r="Q50" s="97" t="s">
        <v>166</v>
      </c>
      <c r="R50" s="88" t="s">
        <v>194</v>
      </c>
      <c r="S50" s="416" t="s">
        <v>252</v>
      </c>
      <c r="T50" s="419" t="s">
        <v>325</v>
      </c>
      <c r="U50" s="53">
        <f>1000*105.56</f>
        <v>105560</v>
      </c>
      <c r="V50" s="467"/>
      <c r="W50" s="246">
        <f>V50+U50+U51</f>
        <v>221354</v>
      </c>
      <c r="X50" s="254">
        <f t="shared" si="0"/>
        <v>-67656.200000000012</v>
      </c>
      <c r="Y50" s="237">
        <v>289010.2</v>
      </c>
    </row>
    <row r="51" spans="1:25" x14ac:dyDescent="0.3">
      <c r="A51" s="519"/>
      <c r="B51" s="388"/>
      <c r="C51" s="368"/>
      <c r="D51" s="80"/>
      <c r="E51" s="368"/>
      <c r="F51" s="364"/>
      <c r="G51" s="262"/>
      <c r="H51" s="480"/>
      <c r="I51" s="75"/>
      <c r="J51" s="154"/>
      <c r="K51" s="509"/>
      <c r="L51" s="164"/>
      <c r="M51" s="490"/>
      <c r="N51" s="117"/>
      <c r="O51" s="480"/>
      <c r="P51" s="65"/>
      <c r="Q51" s="97"/>
      <c r="R51" s="88"/>
      <c r="S51" s="418"/>
      <c r="T51" s="421"/>
      <c r="U51" s="54">
        <f>1838*63</f>
        <v>115794</v>
      </c>
      <c r="V51" s="468"/>
      <c r="W51" s="244"/>
      <c r="X51" s="256">
        <f t="shared" si="0"/>
        <v>0</v>
      </c>
      <c r="Y51" s="238"/>
    </row>
    <row r="52" spans="1:25" ht="192" x14ac:dyDescent="0.3">
      <c r="A52" s="511">
        <v>17</v>
      </c>
      <c r="B52" s="514" t="s">
        <v>293</v>
      </c>
      <c r="C52" s="367" t="s">
        <v>44</v>
      </c>
      <c r="D52" s="77"/>
      <c r="E52" s="367" t="s">
        <v>98</v>
      </c>
      <c r="F52" s="367" t="s">
        <v>103</v>
      </c>
      <c r="G52" s="165"/>
      <c r="H52" s="507" t="s">
        <v>220</v>
      </c>
      <c r="I52" s="75" t="s">
        <v>28</v>
      </c>
      <c r="J52" s="101"/>
      <c r="K52" s="507">
        <v>121949</v>
      </c>
      <c r="L52" s="180" t="s">
        <v>231</v>
      </c>
      <c r="M52" s="201" t="s">
        <v>253</v>
      </c>
      <c r="N52" s="118"/>
      <c r="O52" s="487">
        <v>1183</v>
      </c>
      <c r="P52" s="65" t="s">
        <v>37</v>
      </c>
      <c r="Q52" s="97" t="s">
        <v>148</v>
      </c>
      <c r="R52" s="88" t="s">
        <v>238</v>
      </c>
      <c r="S52" s="434" t="s">
        <v>249</v>
      </c>
      <c r="T52" s="434">
        <f>AD12</f>
        <v>0</v>
      </c>
      <c r="U52" s="434">
        <f t="shared" ref="U52:U62" si="1">T52*O52</f>
        <v>0</v>
      </c>
      <c r="V52" s="89">
        <f>44*366*AC18</f>
        <v>0</v>
      </c>
      <c r="W52" s="246">
        <f>V52+U52+V53+V54+V55+V56</f>
        <v>78022.888800000001</v>
      </c>
      <c r="X52" s="254">
        <f t="shared" si="0"/>
        <v>37695.228799999997</v>
      </c>
      <c r="Y52" s="237">
        <v>40327.660000000003</v>
      </c>
    </row>
    <row r="53" spans="1:25" x14ac:dyDescent="0.3">
      <c r="A53" s="512"/>
      <c r="B53" s="515"/>
      <c r="C53" s="394"/>
      <c r="D53" s="77"/>
      <c r="E53" s="394"/>
      <c r="F53" s="394"/>
      <c r="G53" s="165"/>
      <c r="H53" s="508"/>
      <c r="I53" s="75"/>
      <c r="J53" s="101"/>
      <c r="K53" s="508"/>
      <c r="L53" s="180" t="s">
        <v>364</v>
      </c>
      <c r="M53" s="201" t="s">
        <v>259</v>
      </c>
      <c r="N53" s="114">
        <v>1193</v>
      </c>
      <c r="O53" s="510"/>
      <c r="P53" s="65"/>
      <c r="Q53" s="97"/>
      <c r="R53" s="88"/>
      <c r="S53" s="435"/>
      <c r="T53" s="435"/>
      <c r="U53" s="435"/>
      <c r="V53" s="89">
        <f>358*36*4.7351</f>
        <v>61025.968800000002</v>
      </c>
      <c r="W53" s="245"/>
      <c r="X53" s="255">
        <f t="shared" si="0"/>
        <v>0</v>
      </c>
      <c r="Y53" s="240"/>
    </row>
    <row r="54" spans="1:25" x14ac:dyDescent="0.3">
      <c r="A54" s="512"/>
      <c r="B54" s="515"/>
      <c r="C54" s="394"/>
      <c r="D54" s="77"/>
      <c r="E54" s="394"/>
      <c r="F54" s="394"/>
      <c r="G54" s="165"/>
      <c r="H54" s="508"/>
      <c r="I54" s="75"/>
      <c r="J54" s="101"/>
      <c r="K54" s="508"/>
      <c r="L54" s="180" t="s">
        <v>365</v>
      </c>
      <c r="M54" s="201" t="s">
        <v>260</v>
      </c>
      <c r="N54" s="119"/>
      <c r="O54" s="510"/>
      <c r="P54" s="65"/>
      <c r="Q54" s="97"/>
      <c r="R54" s="88"/>
      <c r="S54" s="435"/>
      <c r="T54" s="435"/>
      <c r="U54" s="435"/>
      <c r="V54" s="89">
        <f>44*8*AC18</f>
        <v>0</v>
      </c>
      <c r="W54" s="245"/>
      <c r="X54" s="255">
        <f t="shared" si="0"/>
        <v>0</v>
      </c>
      <c r="Y54" s="240"/>
    </row>
    <row r="55" spans="1:25" ht="28.8" x14ac:dyDescent="0.3">
      <c r="A55" s="512"/>
      <c r="B55" s="515"/>
      <c r="C55" s="394"/>
      <c r="D55" s="77"/>
      <c r="E55" s="394"/>
      <c r="F55" s="394"/>
      <c r="G55" s="165"/>
      <c r="H55" s="508"/>
      <c r="I55" s="75"/>
      <c r="J55" s="101"/>
      <c r="K55" s="508"/>
      <c r="L55" s="180" t="s">
        <v>366</v>
      </c>
      <c r="M55" s="201" t="s">
        <v>261</v>
      </c>
      <c r="N55" s="119"/>
      <c r="O55" s="510"/>
      <c r="P55" s="65"/>
      <c r="Q55" s="97"/>
      <c r="R55" s="88"/>
      <c r="S55" s="435"/>
      <c r="T55" s="435"/>
      <c r="U55" s="435"/>
      <c r="V55" s="89">
        <f>44*14*AC18</f>
        <v>0</v>
      </c>
      <c r="W55" s="245"/>
      <c r="X55" s="255">
        <f t="shared" si="0"/>
        <v>0</v>
      </c>
      <c r="Y55" s="240"/>
    </row>
    <row r="56" spans="1:25" x14ac:dyDescent="0.3">
      <c r="A56" s="513"/>
      <c r="B56" s="516"/>
      <c r="C56" s="368"/>
      <c r="D56" s="77"/>
      <c r="E56" s="368"/>
      <c r="F56" s="368"/>
      <c r="G56" s="165"/>
      <c r="H56" s="509"/>
      <c r="I56" s="75"/>
      <c r="J56" s="101"/>
      <c r="K56" s="509"/>
      <c r="L56" s="164"/>
      <c r="M56" s="198" t="s">
        <v>306</v>
      </c>
      <c r="N56" s="120"/>
      <c r="O56" s="488"/>
      <c r="P56" s="65"/>
      <c r="Q56" s="97"/>
      <c r="R56" s="88"/>
      <c r="S56" s="436"/>
      <c r="T56" s="436"/>
      <c r="U56" s="436"/>
      <c r="V56" s="89">
        <v>16996.919999999998</v>
      </c>
      <c r="W56" s="244"/>
      <c r="X56" s="256">
        <f t="shared" si="0"/>
        <v>0</v>
      </c>
      <c r="Y56" s="238"/>
    </row>
    <row r="57" spans="1:25" ht="216" x14ac:dyDescent="0.3">
      <c r="A57" s="74">
        <v>18</v>
      </c>
      <c r="B57" s="229" t="s">
        <v>294</v>
      </c>
      <c r="C57" s="77" t="s">
        <v>333</v>
      </c>
      <c r="D57" s="77"/>
      <c r="E57" s="60" t="s">
        <v>84</v>
      </c>
      <c r="F57" s="75" t="s">
        <v>28</v>
      </c>
      <c r="G57" s="121" t="s">
        <v>367</v>
      </c>
      <c r="H57" s="149" t="s">
        <v>216</v>
      </c>
      <c r="I57" s="75" t="s">
        <v>28</v>
      </c>
      <c r="J57" s="101"/>
      <c r="K57" s="220" t="s">
        <v>30</v>
      </c>
      <c r="L57" s="180" t="s">
        <v>368</v>
      </c>
      <c r="M57" s="203" t="s">
        <v>140</v>
      </c>
      <c r="N57" s="121">
        <v>930</v>
      </c>
      <c r="O57" s="149">
        <v>871</v>
      </c>
      <c r="P57" s="65" t="s">
        <v>37</v>
      </c>
      <c r="Q57" s="97" t="s">
        <v>167</v>
      </c>
      <c r="R57" s="88" t="s">
        <v>239</v>
      </c>
      <c r="S57" s="40" t="s">
        <v>249</v>
      </c>
      <c r="T57" s="39">
        <f>AC12</f>
        <v>0</v>
      </c>
      <c r="U57" s="39">
        <f t="shared" si="1"/>
        <v>0</v>
      </c>
      <c r="V57" s="89">
        <f>AE22*40</f>
        <v>0</v>
      </c>
      <c r="W57" s="227">
        <f t="shared" ref="W57:W67" si="2">V57+U57</f>
        <v>0</v>
      </c>
      <c r="X57" s="253">
        <f t="shared" si="0"/>
        <v>-133250.4</v>
      </c>
      <c r="Y57" s="225">
        <v>133250.4</v>
      </c>
    </row>
    <row r="58" spans="1:25" ht="72" x14ac:dyDescent="0.3">
      <c r="A58" s="74">
        <v>19</v>
      </c>
      <c r="B58" s="229">
        <v>101</v>
      </c>
      <c r="C58" s="77" t="s">
        <v>45</v>
      </c>
      <c r="D58" s="77"/>
      <c r="E58" s="77" t="s">
        <v>156</v>
      </c>
      <c r="F58" s="75" t="s">
        <v>157</v>
      </c>
      <c r="G58" s="121" t="s">
        <v>369</v>
      </c>
      <c r="H58" s="149" t="s">
        <v>220</v>
      </c>
      <c r="I58" s="75" t="s">
        <v>28</v>
      </c>
      <c r="J58" s="101"/>
      <c r="K58" s="220" t="s">
        <v>31</v>
      </c>
      <c r="L58" s="165"/>
      <c r="M58" s="150"/>
      <c r="N58" s="47"/>
      <c r="O58" s="150">
        <v>169</v>
      </c>
      <c r="P58" s="65" t="s">
        <v>37</v>
      </c>
      <c r="Q58" s="65"/>
      <c r="R58" s="88" t="s">
        <v>195</v>
      </c>
      <c r="S58" s="40" t="s">
        <v>252</v>
      </c>
      <c r="T58" s="39">
        <f>AJ12</f>
        <v>0</v>
      </c>
      <c r="U58" s="39">
        <f t="shared" si="1"/>
        <v>0</v>
      </c>
      <c r="V58" s="89"/>
      <c r="W58" s="227">
        <f t="shared" si="2"/>
        <v>0</v>
      </c>
      <c r="X58" s="253">
        <f t="shared" si="0"/>
        <v>-10275.200000000001</v>
      </c>
      <c r="Y58" s="225">
        <v>10275.200000000001</v>
      </c>
    </row>
    <row r="59" spans="1:25" ht="158.4" x14ac:dyDescent="0.3">
      <c r="A59" s="74">
        <v>20</v>
      </c>
      <c r="B59" s="229" t="s">
        <v>17</v>
      </c>
      <c r="C59" s="83" t="s">
        <v>85</v>
      </c>
      <c r="D59" s="83" t="s">
        <v>370</v>
      </c>
      <c r="E59" s="77" t="s">
        <v>98</v>
      </c>
      <c r="F59" s="75" t="s">
        <v>104</v>
      </c>
      <c r="G59" s="121" t="s">
        <v>28</v>
      </c>
      <c r="H59" s="149" t="s">
        <v>220</v>
      </c>
      <c r="I59" s="75" t="s">
        <v>28</v>
      </c>
      <c r="J59" s="101"/>
      <c r="K59" s="148" t="s">
        <v>32</v>
      </c>
      <c r="L59" s="140"/>
      <c r="M59" s="150"/>
      <c r="N59" s="47"/>
      <c r="O59" s="147">
        <v>340</v>
      </c>
      <c r="P59" s="65" t="s">
        <v>37</v>
      </c>
      <c r="Q59" s="97" t="s">
        <v>168</v>
      </c>
      <c r="R59" s="88" t="s">
        <v>196</v>
      </c>
      <c r="S59" s="40" t="s">
        <v>249</v>
      </c>
      <c r="T59" s="39">
        <f>AD12</f>
        <v>0</v>
      </c>
      <c r="U59" s="39">
        <f t="shared" si="1"/>
        <v>0</v>
      </c>
      <c r="V59" s="89"/>
      <c r="W59" s="227">
        <f t="shared" si="2"/>
        <v>0</v>
      </c>
      <c r="X59" s="253">
        <f t="shared" si="0"/>
        <v>-2206.6</v>
      </c>
      <c r="Y59" s="225">
        <v>2206.6</v>
      </c>
    </row>
    <row r="60" spans="1:25" ht="72" x14ac:dyDescent="0.3">
      <c r="A60" s="59">
        <v>21</v>
      </c>
      <c r="B60" s="231" t="s">
        <v>18</v>
      </c>
      <c r="C60" s="78" t="s">
        <v>46</v>
      </c>
      <c r="D60" s="78"/>
      <c r="E60" s="78" t="s">
        <v>105</v>
      </c>
      <c r="F60" s="92" t="s">
        <v>106</v>
      </c>
      <c r="G60" s="166"/>
      <c r="H60" s="169" t="s">
        <v>216</v>
      </c>
      <c r="I60" s="75" t="s">
        <v>28</v>
      </c>
      <c r="J60" s="155"/>
      <c r="K60" s="221" t="s">
        <v>33</v>
      </c>
      <c r="L60" s="103"/>
      <c r="M60" s="198" t="s">
        <v>307</v>
      </c>
      <c r="N60" s="122">
        <v>610</v>
      </c>
      <c r="O60" s="146">
        <v>611</v>
      </c>
      <c r="P60" s="65" t="s">
        <v>37</v>
      </c>
      <c r="Q60" s="97" t="s">
        <v>149</v>
      </c>
      <c r="R60" s="88" t="s">
        <v>197</v>
      </c>
      <c r="S60" s="40" t="s">
        <v>252</v>
      </c>
      <c r="T60" s="39">
        <f>AH12</f>
        <v>0</v>
      </c>
      <c r="U60" s="39">
        <f t="shared" si="1"/>
        <v>0</v>
      </c>
      <c r="V60" s="36">
        <v>8278.7199999999993</v>
      </c>
      <c r="W60" s="227">
        <f t="shared" si="2"/>
        <v>8278.7199999999993</v>
      </c>
      <c r="X60" s="253">
        <f t="shared" si="0"/>
        <v>-61272.770000000004</v>
      </c>
      <c r="Y60" s="225">
        <v>69551.490000000005</v>
      </c>
    </row>
    <row r="61" spans="1:25" ht="144" x14ac:dyDescent="0.3">
      <c r="A61" s="74">
        <v>22</v>
      </c>
      <c r="B61" s="229">
        <v>112</v>
      </c>
      <c r="C61" s="77" t="s">
        <v>46</v>
      </c>
      <c r="D61" s="77"/>
      <c r="E61" s="77" t="s">
        <v>99</v>
      </c>
      <c r="F61" s="60" t="s">
        <v>107</v>
      </c>
      <c r="G61" s="167"/>
      <c r="H61" s="168" t="s">
        <v>216</v>
      </c>
      <c r="I61" s="75" t="s">
        <v>28</v>
      </c>
      <c r="J61" s="100">
        <v>122355</v>
      </c>
      <c r="K61" s="206" t="s">
        <v>169</v>
      </c>
      <c r="L61" s="180"/>
      <c r="M61" s="150"/>
      <c r="N61" s="47"/>
      <c r="O61" s="147">
        <v>96</v>
      </c>
      <c r="P61" s="65" t="s">
        <v>37</v>
      </c>
      <c r="Q61" s="65" t="s">
        <v>170</v>
      </c>
      <c r="R61" s="88" t="s">
        <v>169</v>
      </c>
      <c r="S61" s="40" t="s">
        <v>252</v>
      </c>
      <c r="T61" s="39">
        <f>AI12</f>
        <v>0</v>
      </c>
      <c r="U61" s="39">
        <f t="shared" si="1"/>
        <v>0</v>
      </c>
      <c r="V61" s="36"/>
      <c r="W61" s="227">
        <f t="shared" si="2"/>
        <v>0</v>
      </c>
      <c r="X61" s="253">
        <f t="shared" si="0"/>
        <v>-6864</v>
      </c>
      <c r="Y61" s="225">
        <v>6864</v>
      </c>
    </row>
    <row r="62" spans="1:25" ht="216" x14ac:dyDescent="0.3">
      <c r="A62" s="59">
        <v>23</v>
      </c>
      <c r="B62" s="231" t="s">
        <v>19</v>
      </c>
      <c r="C62" s="93" t="s">
        <v>47</v>
      </c>
      <c r="D62" s="93" t="s">
        <v>371</v>
      </c>
      <c r="E62" s="78" t="s">
        <v>108</v>
      </c>
      <c r="F62" s="35" t="s">
        <v>109</v>
      </c>
      <c r="G62" s="126" t="s">
        <v>372</v>
      </c>
      <c r="H62" s="170" t="s">
        <v>220</v>
      </c>
      <c r="I62" s="82" t="s">
        <v>28</v>
      </c>
      <c r="J62" s="129" t="s">
        <v>373</v>
      </c>
      <c r="K62" s="170">
        <v>100090</v>
      </c>
      <c r="L62" s="188"/>
      <c r="M62" s="198" t="s">
        <v>308</v>
      </c>
      <c r="N62" s="104"/>
      <c r="O62" s="151">
        <v>161</v>
      </c>
      <c r="P62" s="41" t="s">
        <v>37</v>
      </c>
      <c r="Q62" s="97" t="s">
        <v>171</v>
      </c>
      <c r="R62" s="88" t="s">
        <v>198</v>
      </c>
      <c r="S62" s="40" t="s">
        <v>249</v>
      </c>
      <c r="T62" s="39">
        <f>AD12</f>
        <v>0</v>
      </c>
      <c r="U62" s="39">
        <f t="shared" si="1"/>
        <v>0</v>
      </c>
      <c r="V62" s="36">
        <v>1445.49</v>
      </c>
      <c r="W62" s="227">
        <f t="shared" si="2"/>
        <v>1445.49</v>
      </c>
      <c r="X62" s="253">
        <f t="shared" si="0"/>
        <v>-22207.59</v>
      </c>
      <c r="Y62" s="225">
        <v>23653.08</v>
      </c>
    </row>
    <row r="63" spans="1:25" ht="72" x14ac:dyDescent="0.3">
      <c r="A63" s="59">
        <v>24</v>
      </c>
      <c r="B63" s="231" t="s">
        <v>20</v>
      </c>
      <c r="C63" s="93" t="s">
        <v>48</v>
      </c>
      <c r="D63" s="93" t="s">
        <v>343</v>
      </c>
      <c r="E63" s="78" t="s">
        <v>108</v>
      </c>
      <c r="F63" s="72" t="s">
        <v>110</v>
      </c>
      <c r="G63" s="166" t="s">
        <v>28</v>
      </c>
      <c r="H63" s="170" t="s">
        <v>215</v>
      </c>
      <c r="I63" s="75" t="s">
        <v>28</v>
      </c>
      <c r="J63" s="105">
        <v>100378</v>
      </c>
      <c r="K63" s="222">
        <v>100380</v>
      </c>
      <c r="L63" s="187"/>
      <c r="M63" s="198" t="s">
        <v>309</v>
      </c>
      <c r="N63" s="104"/>
      <c r="O63" s="147">
        <v>304</v>
      </c>
      <c r="P63" s="65" t="s">
        <v>37</v>
      </c>
      <c r="Q63" s="97" t="s">
        <v>172</v>
      </c>
      <c r="R63" s="88" t="s">
        <v>199</v>
      </c>
      <c r="S63" s="40" t="s">
        <v>249</v>
      </c>
      <c r="T63" s="39">
        <f>AD15</f>
        <v>0</v>
      </c>
      <c r="U63" s="39">
        <f>T63*O63</f>
        <v>0</v>
      </c>
      <c r="V63" s="36">
        <v>5387.74</v>
      </c>
      <c r="W63" s="227">
        <f t="shared" si="2"/>
        <v>5387.74</v>
      </c>
      <c r="X63" s="253">
        <f t="shared" si="0"/>
        <v>-1435.9099999999999</v>
      </c>
      <c r="Y63" s="225">
        <v>6823.65</v>
      </c>
    </row>
    <row r="64" spans="1:25" ht="55.2" x14ac:dyDescent="0.3">
      <c r="A64" s="62">
        <v>25</v>
      </c>
      <c r="B64" s="231" t="s">
        <v>21</v>
      </c>
      <c r="C64" s="78" t="s">
        <v>48</v>
      </c>
      <c r="D64" s="78"/>
      <c r="E64" s="78" t="s">
        <v>65</v>
      </c>
      <c r="F64" s="72" t="s">
        <v>110</v>
      </c>
      <c r="G64" s="263" t="s">
        <v>342</v>
      </c>
      <c r="H64" s="170" t="s">
        <v>215</v>
      </c>
      <c r="I64" s="75" t="s">
        <v>28</v>
      </c>
      <c r="J64" s="105">
        <v>100080</v>
      </c>
      <c r="K64" s="222">
        <v>100355</v>
      </c>
      <c r="L64" s="187"/>
      <c r="M64" s="198" t="s">
        <v>310</v>
      </c>
      <c r="N64" s="104"/>
      <c r="O64" s="147">
        <v>289</v>
      </c>
      <c r="P64" s="65" t="s">
        <v>37</v>
      </c>
      <c r="Q64" s="97" t="s">
        <v>173</v>
      </c>
      <c r="R64" s="88" t="s">
        <v>200</v>
      </c>
      <c r="S64" s="40" t="s">
        <v>249</v>
      </c>
      <c r="T64" s="39">
        <f>AD15</f>
        <v>0</v>
      </c>
      <c r="U64" s="39">
        <f>T64*O64</f>
        <v>0</v>
      </c>
      <c r="V64" s="36">
        <v>3022.39</v>
      </c>
      <c r="W64" s="227">
        <f t="shared" si="2"/>
        <v>3022.39</v>
      </c>
      <c r="X64" s="253">
        <f t="shared" si="0"/>
        <v>-1574.3399999999997</v>
      </c>
      <c r="Y64" s="225">
        <v>4596.7299999999996</v>
      </c>
    </row>
    <row r="65" spans="1:25" ht="115.2" x14ac:dyDescent="0.3">
      <c r="A65" s="62">
        <v>26</v>
      </c>
      <c r="B65" s="231" t="s">
        <v>22</v>
      </c>
      <c r="C65" s="78" t="s">
        <v>48</v>
      </c>
      <c r="D65" s="78"/>
      <c r="E65" s="78" t="s">
        <v>65</v>
      </c>
      <c r="F65" s="72" t="s">
        <v>110</v>
      </c>
      <c r="G65" s="166"/>
      <c r="H65" s="171" t="s">
        <v>215</v>
      </c>
      <c r="I65" s="75" t="s">
        <v>28</v>
      </c>
      <c r="J65" s="105">
        <v>100029</v>
      </c>
      <c r="K65" s="222">
        <v>100388</v>
      </c>
      <c r="L65" s="187"/>
      <c r="M65" s="198" t="s">
        <v>304</v>
      </c>
      <c r="N65" s="104"/>
      <c r="O65" s="147">
        <v>102</v>
      </c>
      <c r="P65" s="65" t="s">
        <v>37</v>
      </c>
      <c r="Q65" s="88" t="s">
        <v>174</v>
      </c>
      <c r="R65" s="88" t="s">
        <v>201</v>
      </c>
      <c r="S65" s="40" t="s">
        <v>249</v>
      </c>
      <c r="T65" s="39">
        <f>AD15</f>
        <v>0</v>
      </c>
      <c r="U65" s="39">
        <f>T65*O65</f>
        <v>0</v>
      </c>
      <c r="V65" s="36">
        <v>1051.27</v>
      </c>
      <c r="W65" s="227">
        <f t="shared" si="2"/>
        <v>1051.27</v>
      </c>
      <c r="X65" s="253">
        <f t="shared" si="0"/>
        <v>-557.19000000000005</v>
      </c>
      <c r="Y65" s="225">
        <v>1608.46</v>
      </c>
    </row>
    <row r="66" spans="1:25" ht="72" x14ac:dyDescent="0.3">
      <c r="A66" s="84">
        <v>27</v>
      </c>
      <c r="B66" s="229">
        <v>125</v>
      </c>
      <c r="C66" s="77" t="s">
        <v>50</v>
      </c>
      <c r="D66" s="77"/>
      <c r="E66" s="77" t="s">
        <v>66</v>
      </c>
      <c r="F66" s="75" t="s">
        <v>28</v>
      </c>
      <c r="G66" s="121" t="s">
        <v>216</v>
      </c>
      <c r="H66" s="149" t="s">
        <v>221</v>
      </c>
      <c r="I66" s="75" t="s">
        <v>28</v>
      </c>
      <c r="J66" s="101"/>
      <c r="K66" s="148">
        <v>115776</v>
      </c>
      <c r="L66" s="140"/>
      <c r="M66" s="150"/>
      <c r="N66" s="47"/>
      <c r="O66" s="147">
        <v>171</v>
      </c>
      <c r="P66" s="65" t="s">
        <v>37</v>
      </c>
      <c r="Q66" s="97" t="s">
        <v>173</v>
      </c>
      <c r="R66" s="88" t="s">
        <v>202</v>
      </c>
      <c r="S66" s="40" t="s">
        <v>251</v>
      </c>
      <c r="T66" s="39" t="s">
        <v>334</v>
      </c>
      <c r="U66" s="39">
        <f>0.7*147.68*O66</f>
        <v>17677.296000000002</v>
      </c>
      <c r="V66" s="36"/>
      <c r="W66" s="227">
        <f t="shared" si="2"/>
        <v>17677.296000000002</v>
      </c>
      <c r="X66" s="253">
        <f t="shared" si="0"/>
        <v>-6613.2539999999972</v>
      </c>
      <c r="Y66" s="225">
        <v>24290.55</v>
      </c>
    </row>
    <row r="67" spans="1:25" ht="129.6" x14ac:dyDescent="0.3">
      <c r="A67" s="62">
        <v>28</v>
      </c>
      <c r="B67" s="231">
        <v>126</v>
      </c>
      <c r="C67" s="78" t="s">
        <v>51</v>
      </c>
      <c r="D67" s="78"/>
      <c r="E67" s="78" t="s">
        <v>99</v>
      </c>
      <c r="F67" s="72" t="s">
        <v>111</v>
      </c>
      <c r="G67" s="263" t="s">
        <v>374</v>
      </c>
      <c r="H67" s="172" t="s">
        <v>213</v>
      </c>
      <c r="I67" s="75" t="s">
        <v>28</v>
      </c>
      <c r="J67" s="155"/>
      <c r="K67" s="221">
        <v>112618</v>
      </c>
      <c r="L67" s="103"/>
      <c r="M67" s="198" t="s">
        <v>311</v>
      </c>
      <c r="N67" s="104"/>
      <c r="O67" s="147">
        <v>189</v>
      </c>
      <c r="P67" s="65" t="s">
        <v>37</v>
      </c>
      <c r="Q67" s="97" t="s">
        <v>173</v>
      </c>
      <c r="R67" s="88" t="s">
        <v>202</v>
      </c>
      <c r="S67" s="40" t="s">
        <v>251</v>
      </c>
      <c r="T67" s="39">
        <f>AF12</f>
        <v>0</v>
      </c>
      <c r="U67" s="39">
        <f>T67*O67</f>
        <v>0</v>
      </c>
      <c r="V67" s="36">
        <v>6701.82</v>
      </c>
      <c r="W67" s="227">
        <f t="shared" si="2"/>
        <v>6701.82</v>
      </c>
      <c r="X67" s="253">
        <f t="shared" si="0"/>
        <v>-558.57000000000062</v>
      </c>
      <c r="Y67" s="225">
        <v>7260.39</v>
      </c>
    </row>
    <row r="68" spans="1:25" ht="409.6" x14ac:dyDescent="0.3">
      <c r="A68" s="408">
        <v>29</v>
      </c>
      <c r="B68" s="387" t="s">
        <v>295</v>
      </c>
      <c r="C68" s="408" t="s">
        <v>41</v>
      </c>
      <c r="D68" s="64"/>
      <c r="E68" s="408" t="s">
        <v>67</v>
      </c>
      <c r="F68" s="408"/>
      <c r="G68" s="501"/>
      <c r="H68" s="504" t="s">
        <v>216</v>
      </c>
      <c r="I68" s="75" t="s">
        <v>28</v>
      </c>
      <c r="J68" s="212"/>
      <c r="K68" s="458">
        <v>126627</v>
      </c>
      <c r="L68" s="189" t="s">
        <v>375</v>
      </c>
      <c r="M68" s="204" t="s">
        <v>262</v>
      </c>
      <c r="N68" s="123"/>
      <c r="O68" s="458">
        <v>822</v>
      </c>
      <c r="P68" s="65" t="s">
        <v>37</v>
      </c>
      <c r="Q68" s="88" t="s">
        <v>150</v>
      </c>
      <c r="R68" s="88" t="s">
        <v>240</v>
      </c>
      <c r="S68" s="464" t="s">
        <v>252</v>
      </c>
      <c r="T68" s="464">
        <f>AI12</f>
        <v>0</v>
      </c>
      <c r="U68" s="464">
        <f>T68*O68</f>
        <v>0</v>
      </c>
      <c r="V68" s="89">
        <f>35*29*AC18</f>
        <v>0</v>
      </c>
      <c r="W68" s="239">
        <f>V68+U68+V69+V70+V71+V72+V73+V74+V75+V76</f>
        <v>9927.4</v>
      </c>
      <c r="X68" s="254">
        <f t="shared" si="0"/>
        <v>-106152.96000000001</v>
      </c>
      <c r="Y68" s="237">
        <v>116080.36</v>
      </c>
    </row>
    <row r="69" spans="1:25" x14ac:dyDescent="0.3">
      <c r="A69" s="475"/>
      <c r="B69" s="397"/>
      <c r="C69" s="475"/>
      <c r="D69" s="64"/>
      <c r="E69" s="475"/>
      <c r="F69" s="475"/>
      <c r="G69" s="502"/>
      <c r="H69" s="505"/>
      <c r="I69" s="75"/>
      <c r="J69" s="213"/>
      <c r="K69" s="459"/>
      <c r="L69" s="190" t="s">
        <v>376</v>
      </c>
      <c r="M69" s="204" t="s">
        <v>263</v>
      </c>
      <c r="N69" s="124"/>
      <c r="O69" s="459"/>
      <c r="P69" s="65"/>
      <c r="Q69" s="88"/>
      <c r="R69" s="88"/>
      <c r="S69" s="465"/>
      <c r="T69" s="465"/>
      <c r="U69" s="465"/>
      <c r="V69" s="89">
        <f>35*71*AC18</f>
        <v>0</v>
      </c>
      <c r="W69" s="235"/>
      <c r="X69" s="255">
        <f t="shared" si="0"/>
        <v>0</v>
      </c>
      <c r="Y69" s="240"/>
    </row>
    <row r="70" spans="1:25" x14ac:dyDescent="0.3">
      <c r="A70" s="475"/>
      <c r="B70" s="397"/>
      <c r="C70" s="475"/>
      <c r="D70" s="64"/>
      <c r="E70" s="475"/>
      <c r="F70" s="475"/>
      <c r="G70" s="502"/>
      <c r="H70" s="505"/>
      <c r="I70" s="75"/>
      <c r="J70" s="215">
        <v>119681</v>
      </c>
      <c r="K70" s="459"/>
      <c r="L70" s="190" t="s">
        <v>377</v>
      </c>
      <c r="M70" s="204" t="s">
        <v>258</v>
      </c>
      <c r="N70" s="124">
        <v>886</v>
      </c>
      <c r="O70" s="459"/>
      <c r="P70" s="65"/>
      <c r="Q70" s="88"/>
      <c r="R70" s="88"/>
      <c r="S70" s="465"/>
      <c r="T70" s="465"/>
      <c r="U70" s="465"/>
      <c r="V70" s="89">
        <f>35*22*AC18</f>
        <v>0</v>
      </c>
      <c r="W70" s="235"/>
      <c r="X70" s="255">
        <f t="shared" si="0"/>
        <v>0</v>
      </c>
      <c r="Y70" s="240"/>
    </row>
    <row r="71" spans="1:25" ht="28.8" x14ac:dyDescent="0.3">
      <c r="A71" s="475"/>
      <c r="B71" s="397"/>
      <c r="C71" s="475"/>
      <c r="D71" s="64"/>
      <c r="E71" s="475"/>
      <c r="F71" s="475"/>
      <c r="G71" s="502"/>
      <c r="H71" s="505"/>
      <c r="I71" s="75"/>
      <c r="J71" s="213"/>
      <c r="K71" s="459"/>
      <c r="L71" s="190" t="s">
        <v>378</v>
      </c>
      <c r="M71" s="204" t="s">
        <v>286</v>
      </c>
      <c r="N71" s="47"/>
      <c r="O71" s="459"/>
      <c r="P71" s="65"/>
      <c r="Q71" s="88"/>
      <c r="R71" s="88"/>
      <c r="S71" s="465"/>
      <c r="T71" s="465"/>
      <c r="U71" s="465"/>
      <c r="V71" s="89">
        <f>35*18*AC18</f>
        <v>0</v>
      </c>
      <c r="W71" s="235"/>
      <c r="X71" s="255">
        <f t="shared" si="0"/>
        <v>0</v>
      </c>
      <c r="Y71" s="240"/>
    </row>
    <row r="72" spans="1:25" x14ac:dyDescent="0.3">
      <c r="A72" s="475"/>
      <c r="B72" s="397"/>
      <c r="C72" s="475"/>
      <c r="D72" s="64"/>
      <c r="E72" s="475"/>
      <c r="F72" s="475"/>
      <c r="G72" s="502"/>
      <c r="H72" s="505"/>
      <c r="I72" s="75"/>
      <c r="J72" s="213"/>
      <c r="K72" s="459"/>
      <c r="L72" s="190" t="s">
        <v>379</v>
      </c>
      <c r="M72" s="204" t="s">
        <v>264</v>
      </c>
      <c r="N72" s="124"/>
      <c r="O72" s="459"/>
      <c r="P72" s="65"/>
      <c r="Q72" s="88"/>
      <c r="R72" s="88"/>
      <c r="S72" s="465"/>
      <c r="T72" s="465"/>
      <c r="U72" s="465"/>
      <c r="V72" s="89">
        <f>35*10*AC18</f>
        <v>0</v>
      </c>
      <c r="W72" s="235"/>
      <c r="X72" s="255">
        <f t="shared" si="0"/>
        <v>0</v>
      </c>
      <c r="Y72" s="240"/>
    </row>
    <row r="73" spans="1:25" x14ac:dyDescent="0.3">
      <c r="A73" s="475"/>
      <c r="B73" s="397"/>
      <c r="C73" s="475"/>
      <c r="D73" s="64"/>
      <c r="E73" s="475"/>
      <c r="F73" s="475"/>
      <c r="G73" s="502"/>
      <c r="H73" s="505"/>
      <c r="I73" s="75"/>
      <c r="J73" s="213"/>
      <c r="K73" s="459"/>
      <c r="L73" s="190" t="s">
        <v>380</v>
      </c>
      <c r="M73" s="204" t="s">
        <v>265</v>
      </c>
      <c r="N73" s="124"/>
      <c r="O73" s="459"/>
      <c r="P73" s="65"/>
      <c r="Q73" s="88"/>
      <c r="R73" s="88"/>
      <c r="S73" s="465"/>
      <c r="T73" s="465"/>
      <c r="U73" s="465"/>
      <c r="V73" s="89">
        <f>35*15*AC18</f>
        <v>0</v>
      </c>
      <c r="W73" s="235"/>
      <c r="X73" s="255">
        <f t="shared" si="0"/>
        <v>0</v>
      </c>
      <c r="Y73" s="240"/>
    </row>
    <row r="74" spans="1:25" x14ac:dyDescent="0.3">
      <c r="A74" s="475"/>
      <c r="B74" s="397"/>
      <c r="C74" s="475"/>
      <c r="D74" s="64"/>
      <c r="E74" s="475"/>
      <c r="F74" s="475"/>
      <c r="G74" s="502"/>
      <c r="H74" s="505"/>
      <c r="I74" s="75"/>
      <c r="J74" s="213"/>
      <c r="K74" s="459"/>
      <c r="L74" s="190" t="s">
        <v>381</v>
      </c>
      <c r="M74" s="204" t="s">
        <v>287</v>
      </c>
      <c r="N74" s="124"/>
      <c r="O74" s="459"/>
      <c r="P74" s="65"/>
      <c r="Q74" s="88"/>
      <c r="R74" s="88"/>
      <c r="S74" s="465"/>
      <c r="T74" s="465"/>
      <c r="U74" s="465"/>
      <c r="V74" s="89">
        <f>35*55*AC18</f>
        <v>0</v>
      </c>
      <c r="W74" s="235"/>
      <c r="X74" s="255">
        <f t="shared" si="0"/>
        <v>0</v>
      </c>
      <c r="Y74" s="240"/>
    </row>
    <row r="75" spans="1:25" ht="28.8" x14ac:dyDescent="0.3">
      <c r="A75" s="475"/>
      <c r="B75" s="397"/>
      <c r="C75" s="475"/>
      <c r="D75" s="64"/>
      <c r="E75" s="475"/>
      <c r="F75" s="475"/>
      <c r="G75" s="502"/>
      <c r="H75" s="505"/>
      <c r="I75" s="75"/>
      <c r="J75" s="213"/>
      <c r="K75" s="459"/>
      <c r="L75" s="190" t="s">
        <v>382</v>
      </c>
      <c r="M75" s="204" t="s">
        <v>288</v>
      </c>
      <c r="N75" s="124"/>
      <c r="O75" s="459"/>
      <c r="P75" s="65"/>
      <c r="Q75" s="88"/>
      <c r="R75" s="88"/>
      <c r="S75" s="465"/>
      <c r="T75" s="465"/>
      <c r="U75" s="465"/>
      <c r="V75" s="89">
        <f>35*44*AC18</f>
        <v>0</v>
      </c>
      <c r="W75" s="235"/>
      <c r="X75" s="255">
        <f t="shared" ref="X75:X112" si="3">W75-Y75</f>
        <v>0</v>
      </c>
      <c r="Y75" s="240"/>
    </row>
    <row r="76" spans="1:25" x14ac:dyDescent="0.3">
      <c r="A76" s="409"/>
      <c r="B76" s="388"/>
      <c r="C76" s="409"/>
      <c r="D76" s="64"/>
      <c r="E76" s="409"/>
      <c r="F76" s="409"/>
      <c r="G76" s="503"/>
      <c r="H76" s="506"/>
      <c r="I76" s="75"/>
      <c r="J76" s="214"/>
      <c r="K76" s="460"/>
      <c r="L76" s="191" t="s">
        <v>383</v>
      </c>
      <c r="M76" s="205" t="s">
        <v>312</v>
      </c>
      <c r="N76" s="125"/>
      <c r="O76" s="460"/>
      <c r="P76" s="65"/>
      <c r="Q76" s="88"/>
      <c r="R76" s="88"/>
      <c r="S76" s="466"/>
      <c r="T76" s="466"/>
      <c r="U76" s="466"/>
      <c r="V76" s="89">
        <v>9927.4</v>
      </c>
      <c r="W76" s="236"/>
      <c r="X76" s="256">
        <f t="shared" si="3"/>
        <v>0</v>
      </c>
      <c r="Y76" s="238"/>
    </row>
    <row r="77" spans="1:25" ht="331.2" x14ac:dyDescent="0.3">
      <c r="A77" s="84">
        <v>30</v>
      </c>
      <c r="B77" s="229" t="s">
        <v>23</v>
      </c>
      <c r="C77" s="75" t="s">
        <v>41</v>
      </c>
      <c r="D77" s="75"/>
      <c r="E77" s="60" t="s">
        <v>113</v>
      </c>
      <c r="F77" s="75" t="s">
        <v>112</v>
      </c>
      <c r="G77" s="167"/>
      <c r="H77" s="168" t="s">
        <v>216</v>
      </c>
      <c r="I77" s="75" t="s">
        <v>28</v>
      </c>
      <c r="J77" s="101"/>
      <c r="K77" s="206">
        <v>125469</v>
      </c>
      <c r="L77" s="180"/>
      <c r="M77" s="149" t="s">
        <v>141</v>
      </c>
      <c r="N77" s="100"/>
      <c r="O77" s="146">
        <v>63</v>
      </c>
      <c r="P77" s="65" t="s">
        <v>37</v>
      </c>
      <c r="Q77" s="88" t="s">
        <v>151</v>
      </c>
      <c r="R77" s="88" t="s">
        <v>240</v>
      </c>
      <c r="S77" s="40" t="s">
        <v>252</v>
      </c>
      <c r="T77" s="39">
        <f>AI12</f>
        <v>0</v>
      </c>
      <c r="U77" s="39">
        <f>T77*O77</f>
        <v>0</v>
      </c>
      <c r="V77" s="89"/>
      <c r="W77" s="226">
        <f>V77+U77</f>
        <v>0</v>
      </c>
      <c r="X77" s="253">
        <f t="shared" si="3"/>
        <v>0</v>
      </c>
      <c r="Y77" s="225">
        <v>0</v>
      </c>
    </row>
    <row r="78" spans="1:25" ht="144" x14ac:dyDescent="0.3">
      <c r="A78" s="385">
        <v>31</v>
      </c>
      <c r="B78" s="387" t="s">
        <v>296</v>
      </c>
      <c r="C78" s="367" t="s">
        <v>52</v>
      </c>
      <c r="D78" s="78"/>
      <c r="E78" s="499" t="s">
        <v>160</v>
      </c>
      <c r="F78" s="363" t="s">
        <v>161</v>
      </c>
      <c r="G78" s="469" t="s">
        <v>369</v>
      </c>
      <c r="H78" s="479" t="s">
        <v>216</v>
      </c>
      <c r="I78" s="75" t="s">
        <v>28</v>
      </c>
      <c r="J78" s="155"/>
      <c r="K78" s="487">
        <v>541</v>
      </c>
      <c r="L78" s="102" t="s">
        <v>384</v>
      </c>
      <c r="M78" s="206" t="s">
        <v>326</v>
      </c>
      <c r="N78" s="126"/>
      <c r="O78" s="489">
        <v>1855</v>
      </c>
      <c r="P78" s="65" t="s">
        <v>37</v>
      </c>
      <c r="Q78" s="97" t="s">
        <v>173</v>
      </c>
      <c r="R78" s="88" t="s">
        <v>241</v>
      </c>
      <c r="S78" s="416" t="s">
        <v>252</v>
      </c>
      <c r="T78" s="419">
        <f>AI12</f>
        <v>0</v>
      </c>
      <c r="U78" s="419">
        <f>T78*O78</f>
        <v>0</v>
      </c>
      <c r="V78" s="89">
        <f>62*AE22</f>
        <v>0</v>
      </c>
      <c r="W78" s="239">
        <f>V78+U78+V79</f>
        <v>51499.39</v>
      </c>
      <c r="X78" s="254">
        <f t="shared" si="3"/>
        <v>-141440.84999999998</v>
      </c>
      <c r="Y78" s="237">
        <v>192940.24</v>
      </c>
    </row>
    <row r="79" spans="1:25" x14ac:dyDescent="0.3">
      <c r="A79" s="386"/>
      <c r="B79" s="388"/>
      <c r="C79" s="368"/>
      <c r="D79" s="80"/>
      <c r="E79" s="500"/>
      <c r="F79" s="364"/>
      <c r="G79" s="470"/>
      <c r="H79" s="480"/>
      <c r="I79" s="75"/>
      <c r="J79" s="154"/>
      <c r="K79" s="488"/>
      <c r="L79" s="192"/>
      <c r="M79" s="198" t="s">
        <v>313</v>
      </c>
      <c r="N79" s="104"/>
      <c r="O79" s="490"/>
      <c r="P79" s="65"/>
      <c r="Q79" s="97"/>
      <c r="R79" s="88"/>
      <c r="S79" s="418"/>
      <c r="T79" s="421"/>
      <c r="U79" s="421"/>
      <c r="V79" s="89">
        <v>51499.39</v>
      </c>
      <c r="W79" s="236"/>
      <c r="X79" s="256">
        <f t="shared" si="3"/>
        <v>0</v>
      </c>
      <c r="Y79" s="238"/>
    </row>
    <row r="80" spans="1:25" ht="144" x14ac:dyDescent="0.3">
      <c r="A80" s="62">
        <v>32</v>
      </c>
      <c r="B80" s="231">
        <v>149</v>
      </c>
      <c r="C80" s="78" t="s">
        <v>53</v>
      </c>
      <c r="D80" s="78"/>
      <c r="E80" s="92" t="s">
        <v>114</v>
      </c>
      <c r="F80" s="72" t="s">
        <v>115</v>
      </c>
      <c r="G80" s="263" t="s">
        <v>369</v>
      </c>
      <c r="H80" s="172" t="s">
        <v>216</v>
      </c>
      <c r="I80" s="75" t="s">
        <v>28</v>
      </c>
      <c r="J80" s="105">
        <v>105928</v>
      </c>
      <c r="K80" s="222">
        <v>125279</v>
      </c>
      <c r="L80" s="187"/>
      <c r="M80" s="198" t="s">
        <v>314</v>
      </c>
      <c r="N80" s="104"/>
      <c r="O80" s="147">
        <v>571</v>
      </c>
      <c r="P80" s="65" t="s">
        <v>37</v>
      </c>
      <c r="Q80" s="97" t="s">
        <v>175</v>
      </c>
      <c r="R80" s="88" t="s">
        <v>204</v>
      </c>
      <c r="S80" s="40" t="s">
        <v>252</v>
      </c>
      <c r="T80" s="39">
        <f>AI12</f>
        <v>0</v>
      </c>
      <c r="U80" s="39">
        <f>T80*O80</f>
        <v>0</v>
      </c>
      <c r="V80" s="89">
        <v>1131.49</v>
      </c>
      <c r="W80" s="226">
        <f>V80+U80</f>
        <v>1131.49</v>
      </c>
      <c r="X80" s="253">
        <f t="shared" si="3"/>
        <v>-34710.89</v>
      </c>
      <c r="Y80" s="225">
        <v>35842.379999999997</v>
      </c>
    </row>
    <row r="81" spans="1:25" ht="48" x14ac:dyDescent="0.3">
      <c r="A81" s="485">
        <v>33</v>
      </c>
      <c r="B81" s="491">
        <v>150</v>
      </c>
      <c r="C81" s="485" t="s">
        <v>53</v>
      </c>
      <c r="D81" s="62"/>
      <c r="E81" s="493" t="s">
        <v>116</v>
      </c>
      <c r="F81" s="485" t="s">
        <v>117</v>
      </c>
      <c r="G81" s="495" t="s">
        <v>216</v>
      </c>
      <c r="H81" s="497" t="s">
        <v>80</v>
      </c>
      <c r="I81" s="75" t="s">
        <v>28</v>
      </c>
      <c r="J81" s="212"/>
      <c r="K81" s="481" t="s">
        <v>34</v>
      </c>
      <c r="L81" s="127"/>
      <c r="M81" s="481" t="s">
        <v>315</v>
      </c>
      <c r="N81" s="127"/>
      <c r="O81" s="483">
        <v>354</v>
      </c>
      <c r="P81" s="65" t="s">
        <v>37</v>
      </c>
      <c r="Q81" s="97" t="s">
        <v>173</v>
      </c>
      <c r="R81" s="88" t="s">
        <v>203</v>
      </c>
      <c r="S81" s="485" t="s">
        <v>252</v>
      </c>
      <c r="T81" s="385" t="s">
        <v>327</v>
      </c>
      <c r="U81" s="53">
        <f>277*105.56</f>
        <v>29240.12</v>
      </c>
      <c r="V81" s="467">
        <v>3942.25</v>
      </c>
      <c r="W81" s="239">
        <f>V81+U81+U82</f>
        <v>38033.369999999995</v>
      </c>
      <c r="X81" s="254">
        <f t="shared" si="3"/>
        <v>-1553.1100000000079</v>
      </c>
      <c r="Y81" s="237">
        <v>39586.480000000003</v>
      </c>
    </row>
    <row r="82" spans="1:25" x14ac:dyDescent="0.3">
      <c r="A82" s="486"/>
      <c r="B82" s="492"/>
      <c r="C82" s="486"/>
      <c r="D82" s="63"/>
      <c r="E82" s="494"/>
      <c r="F82" s="486"/>
      <c r="G82" s="496"/>
      <c r="H82" s="498"/>
      <c r="I82" s="75"/>
      <c r="J82" s="214"/>
      <c r="K82" s="482"/>
      <c r="L82" s="128"/>
      <c r="M82" s="482"/>
      <c r="N82" s="128"/>
      <c r="O82" s="484"/>
      <c r="P82" s="65"/>
      <c r="Q82" s="97"/>
      <c r="R82" s="88"/>
      <c r="S82" s="486"/>
      <c r="T82" s="386"/>
      <c r="U82" s="55">
        <f>77*63</f>
        <v>4851</v>
      </c>
      <c r="V82" s="468"/>
      <c r="W82" s="236"/>
      <c r="X82" s="256">
        <f t="shared" si="3"/>
        <v>0</v>
      </c>
      <c r="Y82" s="238"/>
    </row>
    <row r="83" spans="1:25" ht="192" x14ac:dyDescent="0.3">
      <c r="A83" s="385">
        <v>34</v>
      </c>
      <c r="B83" s="387" t="s">
        <v>143</v>
      </c>
      <c r="C83" s="367" t="s">
        <v>54</v>
      </c>
      <c r="D83" s="78"/>
      <c r="E83" s="365" t="s">
        <v>118</v>
      </c>
      <c r="F83" s="365" t="s">
        <v>119</v>
      </c>
      <c r="G83" s="469" t="s">
        <v>369</v>
      </c>
      <c r="H83" s="479" t="s">
        <v>216</v>
      </c>
      <c r="I83" s="75" t="s">
        <v>28</v>
      </c>
      <c r="J83" s="155"/>
      <c r="K83" s="487" t="s">
        <v>35</v>
      </c>
      <c r="L83" s="126" t="s">
        <v>385</v>
      </c>
      <c r="M83" s="207" t="s">
        <v>142</v>
      </c>
      <c r="N83" s="129"/>
      <c r="O83" s="489">
        <v>226</v>
      </c>
      <c r="P83" s="65" t="s">
        <v>37</v>
      </c>
      <c r="Q83" s="97" t="s">
        <v>176</v>
      </c>
      <c r="R83" s="88" t="s">
        <v>205</v>
      </c>
      <c r="S83" s="416" t="s">
        <v>252</v>
      </c>
      <c r="T83" s="419">
        <f>AI12</f>
        <v>0</v>
      </c>
      <c r="U83" s="419">
        <f>T83*O83</f>
        <v>0</v>
      </c>
      <c r="V83" s="89">
        <f>41*AE22</f>
        <v>0</v>
      </c>
      <c r="W83" s="239">
        <f>V83+U83+V84</f>
        <v>3548.02</v>
      </c>
      <c r="X83" s="254">
        <f t="shared" si="3"/>
        <v>-13387.130000000001</v>
      </c>
      <c r="Y83" s="237">
        <v>16935.150000000001</v>
      </c>
    </row>
    <row r="84" spans="1:25" x14ac:dyDescent="0.3">
      <c r="A84" s="386"/>
      <c r="B84" s="388"/>
      <c r="C84" s="368"/>
      <c r="D84" s="80"/>
      <c r="E84" s="366"/>
      <c r="F84" s="366"/>
      <c r="G84" s="470"/>
      <c r="H84" s="480"/>
      <c r="I84" s="75"/>
      <c r="J84" s="154"/>
      <c r="K84" s="488"/>
      <c r="L84" s="192"/>
      <c r="M84" s="198" t="s">
        <v>316</v>
      </c>
      <c r="N84" s="104"/>
      <c r="O84" s="490"/>
      <c r="P84" s="65"/>
      <c r="Q84" s="97"/>
      <c r="R84" s="88"/>
      <c r="S84" s="418"/>
      <c r="T84" s="421"/>
      <c r="U84" s="421"/>
      <c r="V84" s="89">
        <v>3548.02</v>
      </c>
      <c r="W84" s="236"/>
      <c r="X84" s="256">
        <f t="shared" si="3"/>
        <v>0</v>
      </c>
      <c r="Y84" s="238"/>
    </row>
    <row r="85" spans="1:25" ht="187.2" x14ac:dyDescent="0.3">
      <c r="A85" s="385">
        <v>35</v>
      </c>
      <c r="B85" s="387" t="s">
        <v>297</v>
      </c>
      <c r="C85" s="439" t="s">
        <v>54</v>
      </c>
      <c r="D85" s="439" t="s">
        <v>386</v>
      </c>
      <c r="E85" s="365" t="s">
        <v>118</v>
      </c>
      <c r="F85" s="365" t="s">
        <v>120</v>
      </c>
      <c r="G85" s="477" t="s">
        <v>28</v>
      </c>
      <c r="H85" s="479" t="s">
        <v>213</v>
      </c>
      <c r="I85" s="75" t="s">
        <v>28</v>
      </c>
      <c r="J85" s="398" t="s">
        <v>387</v>
      </c>
      <c r="K85" s="401">
        <v>100001</v>
      </c>
      <c r="L85" s="126" t="s">
        <v>388</v>
      </c>
      <c r="M85" s="207" t="s">
        <v>328</v>
      </c>
      <c r="N85" s="129"/>
      <c r="O85" s="461">
        <v>486</v>
      </c>
      <c r="P85" s="65" t="s">
        <v>37</v>
      </c>
      <c r="Q85" s="97" t="s">
        <v>177</v>
      </c>
      <c r="R85" s="88" t="s">
        <v>242</v>
      </c>
      <c r="S85" s="416" t="s">
        <v>252</v>
      </c>
      <c r="T85" s="419">
        <f>AI12</f>
        <v>0</v>
      </c>
      <c r="U85" s="419">
        <f>T85*O85</f>
        <v>0</v>
      </c>
      <c r="V85" s="89">
        <f>6*AE22</f>
        <v>0</v>
      </c>
      <c r="W85" s="239">
        <f>V85+U85</f>
        <v>0</v>
      </c>
      <c r="X85" s="254">
        <f t="shared" si="3"/>
        <v>-13321.05</v>
      </c>
      <c r="Y85" s="237">
        <v>13321.05</v>
      </c>
    </row>
    <row r="86" spans="1:25" x14ac:dyDescent="0.3">
      <c r="A86" s="386"/>
      <c r="B86" s="388"/>
      <c r="C86" s="440"/>
      <c r="D86" s="440"/>
      <c r="E86" s="366"/>
      <c r="F86" s="366"/>
      <c r="G86" s="478"/>
      <c r="H86" s="480"/>
      <c r="I86" s="75"/>
      <c r="J86" s="400"/>
      <c r="K86" s="403"/>
      <c r="L86" s="181"/>
      <c r="M86" s="198" t="s">
        <v>317</v>
      </c>
      <c r="N86" s="104"/>
      <c r="O86" s="463"/>
      <c r="P86" s="65"/>
      <c r="Q86" s="97"/>
      <c r="R86" s="88"/>
      <c r="S86" s="418"/>
      <c r="T86" s="421"/>
      <c r="U86" s="421"/>
      <c r="V86" s="89">
        <v>7884.49</v>
      </c>
      <c r="W86" s="236"/>
      <c r="X86" s="256">
        <f t="shared" si="3"/>
        <v>0</v>
      </c>
      <c r="Y86" s="238"/>
    </row>
    <row r="87" spans="1:25" ht="156" x14ac:dyDescent="0.3">
      <c r="A87" s="84">
        <v>36</v>
      </c>
      <c r="B87" s="229">
        <v>155</v>
      </c>
      <c r="C87" s="83" t="s">
        <v>78</v>
      </c>
      <c r="D87" s="83" t="s">
        <v>400</v>
      </c>
      <c r="E87" s="60" t="s">
        <v>118</v>
      </c>
      <c r="F87" s="75" t="s">
        <v>121</v>
      </c>
      <c r="G87" s="121" t="s">
        <v>28</v>
      </c>
      <c r="H87" s="149" t="s">
        <v>220</v>
      </c>
      <c r="I87" s="75" t="s">
        <v>28</v>
      </c>
      <c r="J87" s="101" t="s">
        <v>28</v>
      </c>
      <c r="K87" s="206">
        <v>125487</v>
      </c>
      <c r="L87" s="140"/>
      <c r="M87" s="150"/>
      <c r="N87" s="100">
        <v>172</v>
      </c>
      <c r="O87" s="149">
        <v>173</v>
      </c>
      <c r="P87" s="65" t="s">
        <v>37</v>
      </c>
      <c r="Q87" s="97" t="s">
        <v>178</v>
      </c>
      <c r="R87" s="88" t="s">
        <v>206</v>
      </c>
      <c r="S87" s="40" t="s">
        <v>249</v>
      </c>
      <c r="T87" s="39">
        <f>AD12</f>
        <v>0</v>
      </c>
      <c r="U87" s="39">
        <f>T87*O87</f>
        <v>0</v>
      </c>
      <c r="V87" s="89"/>
      <c r="W87" s="226">
        <f>V87+U87</f>
        <v>0</v>
      </c>
      <c r="X87" s="253">
        <f t="shared" si="3"/>
        <v>-1116.28</v>
      </c>
      <c r="Y87" s="225">
        <v>1116.28</v>
      </c>
    </row>
    <row r="88" spans="1:25" ht="244.8" x14ac:dyDescent="0.3">
      <c r="A88" s="410">
        <v>37</v>
      </c>
      <c r="B88" s="387" t="s">
        <v>298</v>
      </c>
      <c r="C88" s="472" t="s">
        <v>55</v>
      </c>
      <c r="D88" s="472" t="s">
        <v>389</v>
      </c>
      <c r="E88" s="408" t="s">
        <v>122</v>
      </c>
      <c r="F88" s="408" t="s">
        <v>123</v>
      </c>
      <c r="G88" s="412" t="s">
        <v>390</v>
      </c>
      <c r="H88" s="458" t="s">
        <v>216</v>
      </c>
      <c r="I88" s="75" t="s">
        <v>28</v>
      </c>
      <c r="J88" s="398" t="s">
        <v>401</v>
      </c>
      <c r="K88" s="458" t="s">
        <v>402</v>
      </c>
      <c r="L88" s="130"/>
      <c r="M88" s="461" t="s">
        <v>60</v>
      </c>
      <c r="N88" s="130"/>
      <c r="O88" s="461">
        <v>1346</v>
      </c>
      <c r="P88" s="65" t="s">
        <v>37</v>
      </c>
      <c r="Q88" s="38" t="s">
        <v>222</v>
      </c>
      <c r="R88" s="88" t="s">
        <v>243</v>
      </c>
      <c r="S88" s="464" t="s">
        <v>266</v>
      </c>
      <c r="T88" s="464" t="s">
        <v>267</v>
      </c>
      <c r="U88" s="39">
        <f>359*AB12</f>
        <v>0</v>
      </c>
      <c r="V88" s="441">
        <f>AE22*26</f>
        <v>0</v>
      </c>
      <c r="W88" s="247">
        <f>V88+U88+U89+U90+U91+V92</f>
        <v>41704.780000000006</v>
      </c>
      <c r="X88" s="254">
        <f t="shared" si="3"/>
        <v>-61630.479999999989</v>
      </c>
      <c r="Y88" s="250">
        <v>103335.26</v>
      </c>
    </row>
    <row r="89" spans="1:25" x14ac:dyDescent="0.3">
      <c r="A89" s="471"/>
      <c r="B89" s="397"/>
      <c r="C89" s="473"/>
      <c r="D89" s="473"/>
      <c r="E89" s="475"/>
      <c r="F89" s="475"/>
      <c r="G89" s="476"/>
      <c r="H89" s="459"/>
      <c r="I89" s="75"/>
      <c r="J89" s="399"/>
      <c r="K89" s="459"/>
      <c r="L89" s="131"/>
      <c r="M89" s="462"/>
      <c r="N89" s="131"/>
      <c r="O89" s="462"/>
      <c r="P89" s="65"/>
      <c r="Q89" s="38"/>
      <c r="R89" s="88"/>
      <c r="S89" s="465"/>
      <c r="T89" s="465"/>
      <c r="U89" s="39">
        <f>109*AB12</f>
        <v>0</v>
      </c>
      <c r="V89" s="442"/>
      <c r="W89" s="248"/>
      <c r="X89" s="255">
        <f t="shared" si="3"/>
        <v>0</v>
      </c>
      <c r="Y89" s="251"/>
    </row>
    <row r="90" spans="1:25" x14ac:dyDescent="0.3">
      <c r="A90" s="471"/>
      <c r="B90" s="397"/>
      <c r="C90" s="473"/>
      <c r="D90" s="473"/>
      <c r="E90" s="475"/>
      <c r="F90" s="475"/>
      <c r="G90" s="476"/>
      <c r="H90" s="459"/>
      <c r="I90" s="75"/>
      <c r="J90" s="399"/>
      <c r="K90" s="459"/>
      <c r="L90" s="131"/>
      <c r="M90" s="462"/>
      <c r="N90" s="131"/>
      <c r="O90" s="462"/>
      <c r="P90" s="65"/>
      <c r="Q90" s="38"/>
      <c r="R90" s="88"/>
      <c r="S90" s="465"/>
      <c r="T90" s="465"/>
      <c r="U90" s="39">
        <f>225*AH12</f>
        <v>0</v>
      </c>
      <c r="V90" s="442"/>
      <c r="W90" s="248"/>
      <c r="X90" s="255">
        <f t="shared" si="3"/>
        <v>0</v>
      </c>
      <c r="Y90" s="251"/>
    </row>
    <row r="91" spans="1:25" x14ac:dyDescent="0.3">
      <c r="A91" s="471"/>
      <c r="B91" s="397"/>
      <c r="C91" s="473"/>
      <c r="D91" s="473"/>
      <c r="E91" s="475"/>
      <c r="F91" s="475"/>
      <c r="G91" s="476"/>
      <c r="H91" s="459"/>
      <c r="I91" s="75"/>
      <c r="J91" s="399"/>
      <c r="K91" s="459"/>
      <c r="L91" s="193"/>
      <c r="M91" s="463"/>
      <c r="N91" s="131"/>
      <c r="O91" s="462"/>
      <c r="P91" s="65"/>
      <c r="Q91" s="38"/>
      <c r="R91" s="88"/>
      <c r="S91" s="465"/>
      <c r="T91" s="465"/>
      <c r="U91" s="444">
        <f>653*AI12</f>
        <v>0</v>
      </c>
      <c r="V91" s="443"/>
      <c r="W91" s="248"/>
      <c r="X91" s="255">
        <f t="shared" si="3"/>
        <v>0</v>
      </c>
      <c r="Y91" s="251"/>
    </row>
    <row r="92" spans="1:25" x14ac:dyDescent="0.3">
      <c r="A92" s="411"/>
      <c r="B92" s="388"/>
      <c r="C92" s="474"/>
      <c r="D92" s="474"/>
      <c r="E92" s="409"/>
      <c r="F92" s="409"/>
      <c r="G92" s="413"/>
      <c r="H92" s="460"/>
      <c r="I92" s="75"/>
      <c r="J92" s="400"/>
      <c r="K92" s="460"/>
      <c r="L92" s="193"/>
      <c r="M92" s="208" t="s">
        <v>319</v>
      </c>
      <c r="N92" s="120"/>
      <c r="O92" s="463"/>
      <c r="P92" s="65"/>
      <c r="Q92" s="38"/>
      <c r="R92" s="88"/>
      <c r="S92" s="466"/>
      <c r="T92" s="466"/>
      <c r="U92" s="445"/>
      <c r="V92" s="39">
        <f>33135.26+4205.06+1210.66+3153.8</f>
        <v>41704.780000000006</v>
      </c>
      <c r="W92" s="249"/>
      <c r="X92" s="256">
        <f t="shared" si="3"/>
        <v>0</v>
      </c>
      <c r="Y92" s="252"/>
    </row>
    <row r="93" spans="1:25" ht="100.8" x14ac:dyDescent="0.3">
      <c r="A93" s="62">
        <v>38</v>
      </c>
      <c r="B93" s="231">
        <v>160</v>
      </c>
      <c r="C93" s="78" t="s">
        <v>39</v>
      </c>
      <c r="D93" s="78"/>
      <c r="E93" s="78" t="s">
        <v>124</v>
      </c>
      <c r="F93" s="72" t="s">
        <v>125</v>
      </c>
      <c r="G93" s="166"/>
      <c r="H93" s="169" t="s">
        <v>220</v>
      </c>
      <c r="I93" s="75" t="s">
        <v>28</v>
      </c>
      <c r="J93" s="155"/>
      <c r="K93" s="223">
        <v>121932</v>
      </c>
      <c r="L93" s="185"/>
      <c r="M93" s="208" t="s">
        <v>310</v>
      </c>
      <c r="N93" s="125">
        <v>705</v>
      </c>
      <c r="O93" s="146">
        <v>703</v>
      </c>
      <c r="P93" s="65" t="s">
        <v>37</v>
      </c>
      <c r="Q93" s="97" t="s">
        <v>152</v>
      </c>
      <c r="R93" s="88" t="s">
        <v>197</v>
      </c>
      <c r="S93" s="40" t="s">
        <v>252</v>
      </c>
      <c r="T93" s="39">
        <f>AJ12</f>
        <v>0</v>
      </c>
      <c r="U93" s="39">
        <f>T93*O93</f>
        <v>0</v>
      </c>
      <c r="V93" s="89">
        <v>2784.52</v>
      </c>
      <c r="W93" s="227">
        <f>V93+U93</f>
        <v>2784.52</v>
      </c>
      <c r="X93" s="253">
        <f t="shared" si="3"/>
        <v>-42502.36</v>
      </c>
      <c r="Y93" s="225">
        <v>45286.879999999997</v>
      </c>
    </row>
    <row r="94" spans="1:25" ht="115.2" x14ac:dyDescent="0.3">
      <c r="A94" s="84">
        <v>39</v>
      </c>
      <c r="B94" s="229">
        <v>161</v>
      </c>
      <c r="C94" s="83" t="s">
        <v>79</v>
      </c>
      <c r="D94" s="83" t="s">
        <v>391</v>
      </c>
      <c r="E94" s="60" t="s">
        <v>126</v>
      </c>
      <c r="F94" s="75" t="s">
        <v>127</v>
      </c>
      <c r="G94" s="167"/>
      <c r="H94" s="168" t="s">
        <v>220</v>
      </c>
      <c r="I94" s="75" t="s">
        <v>28</v>
      </c>
      <c r="J94" s="101"/>
      <c r="K94" s="220">
        <v>763</v>
      </c>
      <c r="L94" s="165"/>
      <c r="M94" s="150"/>
      <c r="N94" s="47"/>
      <c r="O94" s="150">
        <v>448</v>
      </c>
      <c r="P94" s="65" t="s">
        <v>37</v>
      </c>
      <c r="Q94" s="65" t="s">
        <v>179</v>
      </c>
      <c r="R94" s="88" t="s">
        <v>207</v>
      </c>
      <c r="S94" s="40" t="s">
        <v>249</v>
      </c>
      <c r="T94" s="39">
        <f>AD12</f>
        <v>0</v>
      </c>
      <c r="U94" s="39">
        <f>T94*O94</f>
        <v>0</v>
      </c>
      <c r="V94" s="89"/>
      <c r="W94" s="227">
        <f>V94+U94</f>
        <v>0</v>
      </c>
      <c r="X94" s="234">
        <f t="shared" si="3"/>
        <v>-64189.440000000002</v>
      </c>
      <c r="Y94" s="225">
        <v>64189.440000000002</v>
      </c>
    </row>
    <row r="95" spans="1:25" ht="82.8" x14ac:dyDescent="0.3">
      <c r="A95" s="385">
        <v>40</v>
      </c>
      <c r="B95" s="446" t="s">
        <v>185</v>
      </c>
      <c r="C95" s="422" t="s">
        <v>56</v>
      </c>
      <c r="D95" s="94"/>
      <c r="E95" s="422" t="s">
        <v>128</v>
      </c>
      <c r="F95" s="363" t="s">
        <v>129</v>
      </c>
      <c r="G95" s="166"/>
      <c r="H95" s="449" t="s">
        <v>80</v>
      </c>
      <c r="I95" s="75"/>
      <c r="J95" s="155"/>
      <c r="K95" s="452">
        <v>113549</v>
      </c>
      <c r="L95" s="194" t="s">
        <v>395</v>
      </c>
      <c r="M95" s="209" t="s">
        <v>318</v>
      </c>
      <c r="N95" s="132"/>
      <c r="O95" s="455">
        <v>1228</v>
      </c>
      <c r="P95" s="65"/>
      <c r="Q95" s="65"/>
      <c r="R95" s="88"/>
      <c r="S95" s="416" t="s">
        <v>251</v>
      </c>
      <c r="T95" s="419" t="s">
        <v>329</v>
      </c>
      <c r="U95" s="419">
        <f>147.68*676</f>
        <v>99831.680000000008</v>
      </c>
      <c r="V95" s="89">
        <f>1158.93*3+3669.95</f>
        <v>7146.74</v>
      </c>
      <c r="W95" s="246">
        <f>V96+U95+V97+V99+V95+U98</f>
        <v>176287.54</v>
      </c>
      <c r="X95" s="254">
        <f t="shared" si="3"/>
        <v>-209937.72</v>
      </c>
      <c r="Y95" s="237">
        <v>386225.26</v>
      </c>
    </row>
    <row r="96" spans="1:25" x14ac:dyDescent="0.3">
      <c r="A96" s="396"/>
      <c r="B96" s="447"/>
      <c r="C96" s="423"/>
      <c r="D96" s="95"/>
      <c r="E96" s="423"/>
      <c r="F96" s="392"/>
      <c r="G96" s="261"/>
      <c r="H96" s="450"/>
      <c r="I96" s="422" t="s">
        <v>28</v>
      </c>
      <c r="J96" s="216"/>
      <c r="K96" s="453"/>
      <c r="L96" s="195"/>
      <c r="M96" s="425" t="s">
        <v>159</v>
      </c>
      <c r="N96" s="133"/>
      <c r="O96" s="456"/>
      <c r="P96" s="428" t="s">
        <v>37</v>
      </c>
      <c r="Q96" s="431" t="s">
        <v>180</v>
      </c>
      <c r="R96" s="434" t="s">
        <v>244</v>
      </c>
      <c r="S96" s="417"/>
      <c r="T96" s="420"/>
      <c r="U96" s="420"/>
      <c r="V96" s="89">
        <f>147*217*AC18</f>
        <v>0</v>
      </c>
      <c r="W96" s="245"/>
      <c r="X96" s="255">
        <f t="shared" si="3"/>
        <v>0</v>
      </c>
      <c r="Y96" s="240"/>
    </row>
    <row r="97" spans="1:25" ht="27.6" x14ac:dyDescent="0.3">
      <c r="A97" s="396"/>
      <c r="B97" s="447"/>
      <c r="C97" s="423"/>
      <c r="D97" s="95"/>
      <c r="E97" s="423"/>
      <c r="F97" s="392"/>
      <c r="G97" s="107" t="s">
        <v>213</v>
      </c>
      <c r="H97" s="450"/>
      <c r="I97" s="423"/>
      <c r="J97" s="216"/>
      <c r="K97" s="453"/>
      <c r="L97" s="195" t="s">
        <v>392</v>
      </c>
      <c r="M97" s="426"/>
      <c r="N97" s="133"/>
      <c r="O97" s="456"/>
      <c r="P97" s="429"/>
      <c r="Q97" s="432"/>
      <c r="R97" s="435"/>
      <c r="S97" s="417"/>
      <c r="T97" s="420"/>
      <c r="U97" s="420"/>
      <c r="V97" s="467">
        <f>26*38*AC18</f>
        <v>0</v>
      </c>
      <c r="W97" s="245"/>
      <c r="X97" s="255">
        <f t="shared" si="3"/>
        <v>0</v>
      </c>
      <c r="Y97" s="240"/>
    </row>
    <row r="98" spans="1:25" x14ac:dyDescent="0.3">
      <c r="A98" s="396"/>
      <c r="B98" s="447"/>
      <c r="C98" s="423"/>
      <c r="D98" s="95"/>
      <c r="E98" s="423"/>
      <c r="F98" s="392"/>
      <c r="G98" s="261"/>
      <c r="H98" s="450"/>
      <c r="I98" s="423"/>
      <c r="J98" s="216"/>
      <c r="K98" s="453"/>
      <c r="L98" s="195" t="s">
        <v>393</v>
      </c>
      <c r="M98" s="426"/>
      <c r="N98" s="133"/>
      <c r="O98" s="456"/>
      <c r="P98" s="429"/>
      <c r="Q98" s="432"/>
      <c r="R98" s="435"/>
      <c r="S98" s="417"/>
      <c r="T98" s="420"/>
      <c r="U98" s="420">
        <f>125.56*552</f>
        <v>69309.119999999995</v>
      </c>
      <c r="V98" s="468"/>
      <c r="W98" s="245"/>
      <c r="X98" s="255">
        <f t="shared" si="3"/>
        <v>0</v>
      </c>
      <c r="Y98" s="240"/>
    </row>
    <row r="99" spans="1:25" x14ac:dyDescent="0.3">
      <c r="A99" s="396"/>
      <c r="B99" s="447"/>
      <c r="C99" s="423"/>
      <c r="D99" s="95"/>
      <c r="E99" s="423"/>
      <c r="F99" s="392"/>
      <c r="G99" s="261"/>
      <c r="H99" s="450"/>
      <c r="I99" s="423"/>
      <c r="J99" s="216"/>
      <c r="K99" s="453"/>
      <c r="L99" s="195" t="s">
        <v>394</v>
      </c>
      <c r="M99" s="426"/>
      <c r="N99" s="133"/>
      <c r="O99" s="456"/>
      <c r="P99" s="429"/>
      <c r="Q99" s="432"/>
      <c r="R99" s="435"/>
      <c r="S99" s="417"/>
      <c r="T99" s="420"/>
      <c r="U99" s="420"/>
      <c r="V99" s="467">
        <f>26*34*AC18</f>
        <v>0</v>
      </c>
      <c r="W99" s="245"/>
      <c r="X99" s="255">
        <f t="shared" si="3"/>
        <v>0</v>
      </c>
      <c r="Y99" s="240"/>
    </row>
    <row r="100" spans="1:25" x14ac:dyDescent="0.3">
      <c r="A100" s="386"/>
      <c r="B100" s="448"/>
      <c r="C100" s="424"/>
      <c r="D100" s="96"/>
      <c r="E100" s="424"/>
      <c r="F100" s="364"/>
      <c r="G100" s="262"/>
      <c r="H100" s="451"/>
      <c r="I100" s="424"/>
      <c r="J100" s="217"/>
      <c r="K100" s="454"/>
      <c r="L100" s="196"/>
      <c r="M100" s="427"/>
      <c r="N100" s="134"/>
      <c r="O100" s="457"/>
      <c r="P100" s="430"/>
      <c r="Q100" s="433"/>
      <c r="R100" s="436"/>
      <c r="S100" s="418"/>
      <c r="T100" s="421"/>
      <c r="U100" s="421"/>
      <c r="V100" s="468"/>
      <c r="W100" s="244"/>
      <c r="X100" s="256">
        <f t="shared" si="3"/>
        <v>0</v>
      </c>
      <c r="Y100" s="238"/>
    </row>
    <row r="101" spans="1:25" ht="86.4" x14ac:dyDescent="0.3">
      <c r="A101" s="62">
        <v>41</v>
      </c>
      <c r="B101" s="231">
        <v>179</v>
      </c>
      <c r="C101" s="57" t="s">
        <v>68</v>
      </c>
      <c r="D101" s="57" t="s">
        <v>396</v>
      </c>
      <c r="E101" s="260" t="s">
        <v>81</v>
      </c>
      <c r="F101" s="34" t="s">
        <v>28</v>
      </c>
      <c r="G101" s="264"/>
      <c r="H101" s="173" t="s">
        <v>213</v>
      </c>
      <c r="I101" s="58"/>
      <c r="J101" s="218"/>
      <c r="K101" s="223">
        <v>102723</v>
      </c>
      <c r="L101" s="163"/>
      <c r="M101" s="210"/>
      <c r="N101" s="135"/>
      <c r="O101" s="145">
        <v>64</v>
      </c>
      <c r="P101" s="75" t="s">
        <v>37</v>
      </c>
      <c r="Q101" s="75" t="s">
        <v>181</v>
      </c>
      <c r="R101" s="77" t="s">
        <v>208</v>
      </c>
      <c r="S101" s="22" t="s">
        <v>251</v>
      </c>
      <c r="T101" s="23">
        <f>AF12</f>
        <v>0</v>
      </c>
      <c r="U101" s="23">
        <f>T101*O101</f>
        <v>0</v>
      </c>
      <c r="V101" s="36"/>
      <c r="W101" s="227">
        <f>V101+U101</f>
        <v>0</v>
      </c>
      <c r="X101" s="253">
        <f t="shared" si="3"/>
        <v>-9091.2000000000007</v>
      </c>
      <c r="Y101" s="225">
        <v>9091.2000000000007</v>
      </c>
    </row>
    <row r="102" spans="1:25" x14ac:dyDescent="0.3">
      <c r="A102" s="385">
        <v>42</v>
      </c>
      <c r="B102" s="404" t="s">
        <v>24</v>
      </c>
      <c r="C102" s="406" t="s">
        <v>57</v>
      </c>
      <c r="D102" s="85"/>
      <c r="E102" s="408" t="s">
        <v>136</v>
      </c>
      <c r="F102" s="410" t="s">
        <v>137</v>
      </c>
      <c r="G102" s="412" t="s">
        <v>342</v>
      </c>
      <c r="H102" s="414" t="s">
        <v>215</v>
      </c>
      <c r="I102" s="410" t="s">
        <v>28</v>
      </c>
      <c r="J102" s="136"/>
      <c r="K102" s="437">
        <v>3558</v>
      </c>
      <c r="L102" s="136"/>
      <c r="M102" s="437"/>
      <c r="N102" s="136"/>
      <c r="O102" s="437">
        <v>117</v>
      </c>
      <c r="P102" s="410" t="s">
        <v>37</v>
      </c>
      <c r="Q102" s="365" t="s">
        <v>182</v>
      </c>
      <c r="R102" s="367" t="s">
        <v>209</v>
      </c>
      <c r="S102" s="75"/>
      <c r="T102" s="75"/>
      <c r="U102" s="75"/>
      <c r="V102" s="75"/>
      <c r="W102" s="241">
        <f>V103+U103</f>
        <v>0</v>
      </c>
      <c r="X102" s="254">
        <f t="shared" si="3"/>
        <v>-759.33</v>
      </c>
      <c r="Y102" s="237">
        <v>759.33</v>
      </c>
    </row>
    <row r="103" spans="1:25" x14ac:dyDescent="0.3">
      <c r="A103" s="386"/>
      <c r="B103" s="405"/>
      <c r="C103" s="407"/>
      <c r="D103" s="85"/>
      <c r="E103" s="409"/>
      <c r="F103" s="411"/>
      <c r="G103" s="413"/>
      <c r="H103" s="415"/>
      <c r="I103" s="411"/>
      <c r="J103" s="136"/>
      <c r="K103" s="438"/>
      <c r="L103" s="136"/>
      <c r="M103" s="438"/>
      <c r="N103" s="136"/>
      <c r="O103" s="438"/>
      <c r="P103" s="411"/>
      <c r="Q103" s="366"/>
      <c r="R103" s="368"/>
      <c r="S103" s="22" t="s">
        <v>249</v>
      </c>
      <c r="T103" s="23">
        <f>AD15</f>
        <v>0</v>
      </c>
      <c r="U103" s="23">
        <f>T103*O102</f>
        <v>0</v>
      </c>
      <c r="V103" s="36"/>
      <c r="W103" s="243"/>
      <c r="X103" s="256">
        <f t="shared" si="3"/>
        <v>0</v>
      </c>
      <c r="Y103" s="238"/>
    </row>
    <row r="104" spans="1:25" x14ac:dyDescent="0.3">
      <c r="A104" s="385">
        <v>43</v>
      </c>
      <c r="B104" s="387" t="s">
        <v>25</v>
      </c>
      <c r="C104" s="363" t="s">
        <v>58</v>
      </c>
      <c r="D104" s="75"/>
      <c r="E104" s="365" t="s">
        <v>132</v>
      </c>
      <c r="F104" s="363" t="s">
        <v>138</v>
      </c>
      <c r="G104" s="167"/>
      <c r="H104" s="373" t="s">
        <v>215</v>
      </c>
      <c r="I104" s="363" t="s">
        <v>28</v>
      </c>
      <c r="J104" s="398" t="s">
        <v>403</v>
      </c>
      <c r="K104" s="401">
        <v>124740</v>
      </c>
      <c r="L104" s="180"/>
      <c r="M104" s="373"/>
      <c r="N104" s="101"/>
      <c r="O104" s="373">
        <v>403</v>
      </c>
      <c r="P104" s="363" t="s">
        <v>37</v>
      </c>
      <c r="Q104" s="365" t="s">
        <v>69</v>
      </c>
      <c r="R104" s="367" t="s">
        <v>210</v>
      </c>
      <c r="S104" s="369" t="s">
        <v>249</v>
      </c>
      <c r="T104" s="371">
        <f>AD15</f>
        <v>0</v>
      </c>
      <c r="U104" s="371">
        <f>T104*O104</f>
        <v>0</v>
      </c>
      <c r="V104" s="376"/>
      <c r="W104" s="379">
        <f>V104+U104</f>
        <v>0</v>
      </c>
      <c r="X104" s="254">
        <f t="shared" si="3"/>
        <v>-2615.4699999999998</v>
      </c>
      <c r="Y104" s="382">
        <v>2615.4699999999998</v>
      </c>
    </row>
    <row r="105" spans="1:25" x14ac:dyDescent="0.3">
      <c r="A105" s="396"/>
      <c r="B105" s="397"/>
      <c r="C105" s="392"/>
      <c r="D105" s="75"/>
      <c r="E105" s="393"/>
      <c r="F105" s="392"/>
      <c r="G105" s="167"/>
      <c r="H105" s="391"/>
      <c r="I105" s="392"/>
      <c r="J105" s="399"/>
      <c r="K105" s="402"/>
      <c r="L105" s="180"/>
      <c r="M105" s="391"/>
      <c r="N105" s="101"/>
      <c r="O105" s="391"/>
      <c r="P105" s="392"/>
      <c r="Q105" s="393"/>
      <c r="R105" s="394"/>
      <c r="S105" s="395"/>
      <c r="T105" s="375"/>
      <c r="U105" s="375"/>
      <c r="V105" s="377"/>
      <c r="W105" s="380"/>
      <c r="X105" s="255">
        <f t="shared" si="3"/>
        <v>0</v>
      </c>
      <c r="Y105" s="383"/>
    </row>
    <row r="106" spans="1:25" x14ac:dyDescent="0.3">
      <c r="A106" s="386"/>
      <c r="B106" s="388"/>
      <c r="C106" s="364"/>
      <c r="D106" s="75"/>
      <c r="E106" s="366"/>
      <c r="F106" s="364"/>
      <c r="G106" s="167"/>
      <c r="H106" s="374"/>
      <c r="I106" s="364"/>
      <c r="J106" s="400"/>
      <c r="K106" s="403"/>
      <c r="L106" s="180"/>
      <c r="M106" s="374"/>
      <c r="N106" s="101"/>
      <c r="O106" s="374"/>
      <c r="P106" s="364"/>
      <c r="Q106" s="366"/>
      <c r="R106" s="368"/>
      <c r="S106" s="370"/>
      <c r="T106" s="372"/>
      <c r="U106" s="372"/>
      <c r="V106" s="378"/>
      <c r="W106" s="381"/>
      <c r="X106" s="256">
        <f t="shared" si="3"/>
        <v>0</v>
      </c>
      <c r="Y106" s="384"/>
    </row>
    <row r="107" spans="1:25" ht="60" x14ac:dyDescent="0.3">
      <c r="A107" s="84">
        <v>44</v>
      </c>
      <c r="B107" s="229">
        <v>208</v>
      </c>
      <c r="C107" s="61" t="s">
        <v>82</v>
      </c>
      <c r="D107" s="61" t="s">
        <v>397</v>
      </c>
      <c r="E107" s="60" t="s">
        <v>132</v>
      </c>
      <c r="F107" s="75" t="s">
        <v>131</v>
      </c>
      <c r="G107" s="167"/>
      <c r="H107" s="168" t="s">
        <v>215</v>
      </c>
      <c r="I107" s="75" t="s">
        <v>28</v>
      </c>
      <c r="J107" s="101"/>
      <c r="K107" s="220">
        <v>3529</v>
      </c>
      <c r="L107" s="165"/>
      <c r="M107" s="168"/>
      <c r="N107" s="101"/>
      <c r="O107" s="145">
        <v>97</v>
      </c>
      <c r="P107" s="75" t="s">
        <v>37</v>
      </c>
      <c r="Q107" s="75" t="s">
        <v>181</v>
      </c>
      <c r="R107" s="60" t="s">
        <v>211</v>
      </c>
      <c r="S107" s="22" t="s">
        <v>249</v>
      </c>
      <c r="T107" s="23">
        <f>AD15</f>
        <v>0</v>
      </c>
      <c r="U107" s="23">
        <f>T107*O107</f>
        <v>0</v>
      </c>
      <c r="V107" s="36"/>
      <c r="W107" s="227">
        <f>V107+U107</f>
        <v>0</v>
      </c>
      <c r="X107" s="253">
        <f t="shared" si="3"/>
        <v>-629.53</v>
      </c>
      <c r="Y107" s="225">
        <v>629.53</v>
      </c>
    </row>
    <row r="108" spans="1:25" x14ac:dyDescent="0.3">
      <c r="A108" s="385">
        <v>45</v>
      </c>
      <c r="B108" s="387" t="s">
        <v>26</v>
      </c>
      <c r="C108" s="389" t="s">
        <v>83</v>
      </c>
      <c r="D108" s="389" t="s">
        <v>398</v>
      </c>
      <c r="E108" s="365" t="s">
        <v>130</v>
      </c>
      <c r="F108" s="363" t="s">
        <v>133</v>
      </c>
      <c r="G108" s="167"/>
      <c r="H108" s="373" t="s">
        <v>215</v>
      </c>
      <c r="I108" s="363" t="s">
        <v>28</v>
      </c>
      <c r="J108" s="101"/>
      <c r="K108" s="373" t="s">
        <v>36</v>
      </c>
      <c r="L108" s="101"/>
      <c r="M108" s="373"/>
      <c r="N108" s="101"/>
      <c r="O108" s="373">
        <v>459</v>
      </c>
      <c r="P108" s="363" t="s">
        <v>37</v>
      </c>
      <c r="Q108" s="365" t="s">
        <v>183</v>
      </c>
      <c r="R108" s="367" t="s">
        <v>211</v>
      </c>
      <c r="S108" s="369" t="s">
        <v>249</v>
      </c>
      <c r="T108" s="371">
        <f>AD15</f>
        <v>0</v>
      </c>
      <c r="U108" s="371">
        <f>T108*O108</f>
        <v>0</v>
      </c>
      <c r="V108" s="376"/>
      <c r="W108" s="379">
        <f>V108+U108</f>
        <v>0</v>
      </c>
      <c r="X108" s="254">
        <f t="shared" si="3"/>
        <v>-2978.91</v>
      </c>
      <c r="Y108" s="382">
        <v>2978.91</v>
      </c>
    </row>
    <row r="109" spans="1:25" x14ac:dyDescent="0.3">
      <c r="A109" s="386"/>
      <c r="B109" s="388"/>
      <c r="C109" s="390"/>
      <c r="D109" s="390"/>
      <c r="E109" s="366"/>
      <c r="F109" s="364"/>
      <c r="G109" s="167"/>
      <c r="H109" s="374"/>
      <c r="I109" s="364"/>
      <c r="J109" s="101"/>
      <c r="K109" s="374"/>
      <c r="L109" s="101"/>
      <c r="M109" s="374"/>
      <c r="N109" s="101"/>
      <c r="O109" s="374"/>
      <c r="P109" s="364"/>
      <c r="Q109" s="366"/>
      <c r="R109" s="368"/>
      <c r="S109" s="370"/>
      <c r="T109" s="372"/>
      <c r="U109" s="372"/>
      <c r="V109" s="378"/>
      <c r="W109" s="381"/>
      <c r="X109" s="256">
        <f t="shared" si="3"/>
        <v>0</v>
      </c>
      <c r="Y109" s="384"/>
    </row>
    <row r="110" spans="1:25" ht="58.2" thickBot="1" x14ac:dyDescent="0.35">
      <c r="A110" s="31">
        <v>46</v>
      </c>
      <c r="B110" s="232" t="s">
        <v>27</v>
      </c>
      <c r="C110" s="18" t="s">
        <v>59</v>
      </c>
      <c r="D110" s="18"/>
      <c r="E110" s="19" t="s">
        <v>134</v>
      </c>
      <c r="F110" s="17" t="s">
        <v>135</v>
      </c>
      <c r="G110" s="265" t="s">
        <v>369</v>
      </c>
      <c r="H110" s="174" t="s">
        <v>216</v>
      </c>
      <c r="I110" s="17" t="s">
        <v>28</v>
      </c>
      <c r="J110" s="137"/>
      <c r="K110" s="152">
        <v>582</v>
      </c>
      <c r="L110" s="141"/>
      <c r="M110" s="211"/>
      <c r="N110" s="137"/>
      <c r="O110" s="152">
        <v>23</v>
      </c>
      <c r="P110" s="17" t="s">
        <v>37</v>
      </c>
      <c r="Q110" s="17" t="s">
        <v>184</v>
      </c>
      <c r="R110" s="18" t="s">
        <v>203</v>
      </c>
      <c r="S110" s="15" t="s">
        <v>251</v>
      </c>
      <c r="T110" s="20">
        <f>AE11</f>
        <v>0</v>
      </c>
      <c r="U110" s="20">
        <f>T110*O110</f>
        <v>0</v>
      </c>
      <c r="V110" s="21"/>
      <c r="W110" s="228">
        <f>V110+U110</f>
        <v>0</v>
      </c>
      <c r="X110" s="253">
        <f t="shared" si="3"/>
        <v>-149.27000000000001</v>
      </c>
      <c r="Y110" s="225">
        <v>149.27000000000001</v>
      </c>
    </row>
    <row r="111" spans="1:25" ht="43.8" thickBot="1" x14ac:dyDescent="0.35">
      <c r="A111" s="31">
        <v>47</v>
      </c>
      <c r="B111" s="232">
        <v>223</v>
      </c>
      <c r="C111" s="18" t="s">
        <v>49</v>
      </c>
      <c r="D111" s="18"/>
      <c r="E111" s="19" t="s">
        <v>320</v>
      </c>
      <c r="F111" s="17" t="s">
        <v>321</v>
      </c>
      <c r="G111" s="265" t="s">
        <v>369</v>
      </c>
      <c r="H111" s="174" t="s">
        <v>220</v>
      </c>
      <c r="I111" s="17" t="s">
        <v>28</v>
      </c>
      <c r="J111" s="17"/>
      <c r="K111" s="152">
        <v>110793</v>
      </c>
      <c r="L111" s="141"/>
      <c r="M111" s="211"/>
      <c r="N111" s="137"/>
      <c r="O111" s="152">
        <v>70</v>
      </c>
      <c r="P111" s="17" t="s">
        <v>37</v>
      </c>
      <c r="Q111" s="17" t="s">
        <v>184</v>
      </c>
      <c r="R111" s="18" t="s">
        <v>203</v>
      </c>
      <c r="S111" s="15" t="s">
        <v>249</v>
      </c>
      <c r="T111" s="20">
        <f>AD12</f>
        <v>0</v>
      </c>
      <c r="U111" s="20">
        <f>T111*O111</f>
        <v>0</v>
      </c>
      <c r="V111" s="21"/>
      <c r="W111" s="233">
        <f>V111+U111</f>
        <v>0</v>
      </c>
      <c r="X111" s="253">
        <f t="shared" si="3"/>
        <v>-10029.6</v>
      </c>
      <c r="Y111" s="225">
        <v>10029.6</v>
      </c>
    </row>
    <row r="112" spans="1:25" ht="17.399999999999999" x14ac:dyDescent="0.3">
      <c r="A112" s="360" t="s">
        <v>322</v>
      </c>
      <c r="B112" s="361"/>
      <c r="C112" s="361"/>
      <c r="D112" s="361"/>
      <c r="E112" s="361"/>
      <c r="F112" s="361"/>
      <c r="G112" s="361"/>
      <c r="H112" s="361"/>
      <c r="I112" s="361"/>
      <c r="J112" s="361"/>
      <c r="K112" s="361"/>
      <c r="L112" s="361"/>
      <c r="M112" s="361"/>
      <c r="N112" s="361"/>
      <c r="O112" s="361"/>
      <c r="P112" s="361"/>
      <c r="Q112" s="362"/>
      <c r="R112" s="4"/>
      <c r="S112" s="4"/>
      <c r="T112" s="4"/>
      <c r="U112" s="4"/>
      <c r="V112" s="4"/>
      <c r="W112" s="258">
        <f>SUM(W6:W111)</f>
        <v>989613.11120000004</v>
      </c>
      <c r="X112" s="257">
        <f t="shared" si="3"/>
        <v>-5265878.5688000014</v>
      </c>
      <c r="Y112" s="258">
        <f>SUM(Y6:Y111)</f>
        <v>6255491.6800000016</v>
      </c>
    </row>
  </sheetData>
  <mergeCells count="332">
    <mergeCell ref="P4:P5"/>
    <mergeCell ref="Q4:Q5"/>
    <mergeCell ref="R4:R5"/>
    <mergeCell ref="Y3:Y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S3:S5"/>
    <mergeCell ref="T3:T5"/>
    <mergeCell ref="U3:U5"/>
    <mergeCell ref="V3:V5"/>
    <mergeCell ref="W3:W5"/>
    <mergeCell ref="X3:X5"/>
    <mergeCell ref="C6:C7"/>
    <mergeCell ref="D6:D7"/>
    <mergeCell ref="E6:E7"/>
    <mergeCell ref="F6:F7"/>
    <mergeCell ref="N9:N10"/>
    <mergeCell ref="O9:O10"/>
    <mergeCell ref="L4:L5"/>
    <mergeCell ref="M4:M5"/>
    <mergeCell ref="N4:N5"/>
    <mergeCell ref="A11:A12"/>
    <mergeCell ref="B11:B12"/>
    <mergeCell ref="C11:C12"/>
    <mergeCell ref="D11:D12"/>
    <mergeCell ref="E11:E12"/>
    <mergeCell ref="U11:U12"/>
    <mergeCell ref="T6:T7"/>
    <mergeCell ref="U6:U7"/>
    <mergeCell ref="V6:V7"/>
    <mergeCell ref="A9:A10"/>
    <mergeCell ref="B9:B10"/>
    <mergeCell ref="C9:C10"/>
    <mergeCell ref="E9:E10"/>
    <mergeCell ref="F9:F10"/>
    <mergeCell ref="H9:H10"/>
    <mergeCell ref="K9:K10"/>
    <mergeCell ref="H6:H7"/>
    <mergeCell ref="K6:K7"/>
    <mergeCell ref="M6:M7"/>
    <mergeCell ref="N6:N7"/>
    <mergeCell ref="O6:O7"/>
    <mergeCell ref="S6:S7"/>
    <mergeCell ref="A6:A7"/>
    <mergeCell ref="B6:B7"/>
    <mergeCell ref="H11:H12"/>
    <mergeCell ref="I11:I12"/>
    <mergeCell ref="K11:K12"/>
    <mergeCell ref="M11:M12"/>
    <mergeCell ref="V13:V14"/>
    <mergeCell ref="P13:P14"/>
    <mergeCell ref="Q13:Q14"/>
    <mergeCell ref="S9:S10"/>
    <mergeCell ref="T9:T10"/>
    <mergeCell ref="U9:U10"/>
    <mergeCell ref="I13:I14"/>
    <mergeCell ref="K13:K14"/>
    <mergeCell ref="M13:M14"/>
    <mergeCell ref="O13:O14"/>
    <mergeCell ref="U13:U14"/>
    <mergeCell ref="H16:H21"/>
    <mergeCell ref="K16:K21"/>
    <mergeCell ref="O16:O21"/>
    <mergeCell ref="V11:V12"/>
    <mergeCell ref="A13:A14"/>
    <mergeCell ref="B13:B14"/>
    <mergeCell ref="C13:C14"/>
    <mergeCell ref="D13:D14"/>
    <mergeCell ref="E13:E14"/>
    <mergeCell ref="F13:F14"/>
    <mergeCell ref="G13:G14"/>
    <mergeCell ref="H13:H14"/>
    <mergeCell ref="O11:O12"/>
    <mergeCell ref="P11:P12"/>
    <mergeCell ref="Q11:Q12"/>
    <mergeCell ref="R11:R12"/>
    <mergeCell ref="S11:S12"/>
    <mergeCell ref="T11:T12"/>
    <mergeCell ref="F11:F12"/>
    <mergeCell ref="G11:G12"/>
    <mergeCell ref="U16:U21"/>
    <mergeCell ref="R13:R14"/>
    <mergeCell ref="S13:S14"/>
    <mergeCell ref="T13:T14"/>
    <mergeCell ref="K24:K25"/>
    <mergeCell ref="O24:O25"/>
    <mergeCell ref="S24:S25"/>
    <mergeCell ref="T24:T25"/>
    <mergeCell ref="U24:U25"/>
    <mergeCell ref="C27:C29"/>
    <mergeCell ref="D27:D29"/>
    <mergeCell ref="E27:E29"/>
    <mergeCell ref="A24:A25"/>
    <mergeCell ref="B24:B25"/>
    <mergeCell ref="C24:C25"/>
    <mergeCell ref="E24:E25"/>
    <mergeCell ref="H27:H29"/>
    <mergeCell ref="K27:K29"/>
    <mergeCell ref="O27:O29"/>
    <mergeCell ref="S27:S29"/>
    <mergeCell ref="T27:T29"/>
    <mergeCell ref="A27:A29"/>
    <mergeCell ref="B27:B29"/>
    <mergeCell ref="S16:S21"/>
    <mergeCell ref="T16:T21"/>
    <mergeCell ref="A16:A21"/>
    <mergeCell ref="B16:B21"/>
    <mergeCell ref="C16:C21"/>
    <mergeCell ref="E16:E21"/>
    <mergeCell ref="F16:F21"/>
    <mergeCell ref="T40:T48"/>
    <mergeCell ref="U40:U48"/>
    <mergeCell ref="S35:S39"/>
    <mergeCell ref="T35:T39"/>
    <mergeCell ref="F24:F25"/>
    <mergeCell ref="H24:H25"/>
    <mergeCell ref="U27:U29"/>
    <mergeCell ref="A30:A34"/>
    <mergeCell ref="B30:B34"/>
    <mergeCell ref="C30:C34"/>
    <mergeCell ref="E30:E34"/>
    <mergeCell ref="F30:F34"/>
    <mergeCell ref="H30:H34"/>
    <mergeCell ref="K30:K34"/>
    <mergeCell ref="O30:O34"/>
    <mergeCell ref="S30:S34"/>
    <mergeCell ref="F27:F29"/>
    <mergeCell ref="T30:T34"/>
    <mergeCell ref="U32:U34"/>
    <mergeCell ref="A35:A39"/>
    <mergeCell ref="B35:B39"/>
    <mergeCell ref="C35:C39"/>
    <mergeCell ref="E35:E39"/>
    <mergeCell ref="F35:F39"/>
    <mergeCell ref="H35:H39"/>
    <mergeCell ref="K35:K39"/>
    <mergeCell ref="O35:O39"/>
    <mergeCell ref="U35:U36"/>
    <mergeCell ref="U37:U39"/>
    <mergeCell ref="N40:N49"/>
    <mergeCell ref="O40:O48"/>
    <mergeCell ref="K50:K51"/>
    <mergeCell ref="M50:M51"/>
    <mergeCell ref="O50:O51"/>
    <mergeCell ref="S50:S51"/>
    <mergeCell ref="T50:T51"/>
    <mergeCell ref="V50:V51"/>
    <mergeCell ref="A50:A51"/>
    <mergeCell ref="B50:B51"/>
    <mergeCell ref="C50:C51"/>
    <mergeCell ref="E50:E51"/>
    <mergeCell ref="F50:F51"/>
    <mergeCell ref="H50:H51"/>
    <mergeCell ref="S40:S48"/>
    <mergeCell ref="A40:A49"/>
    <mergeCell ref="B40:B49"/>
    <mergeCell ref="C40:C49"/>
    <mergeCell ref="E40:E49"/>
    <mergeCell ref="F40:F49"/>
    <mergeCell ref="H40:H49"/>
    <mergeCell ref="K40:K49"/>
    <mergeCell ref="K52:K56"/>
    <mergeCell ref="O52:O56"/>
    <mergeCell ref="S52:S56"/>
    <mergeCell ref="T52:T56"/>
    <mergeCell ref="U52:U56"/>
    <mergeCell ref="A68:A76"/>
    <mergeCell ref="B68:B76"/>
    <mergeCell ref="C68:C76"/>
    <mergeCell ref="E68:E76"/>
    <mergeCell ref="F68:F76"/>
    <mergeCell ref="A52:A56"/>
    <mergeCell ref="B52:B56"/>
    <mergeCell ref="C52:C56"/>
    <mergeCell ref="E52:E56"/>
    <mergeCell ref="F52:F56"/>
    <mergeCell ref="H52:H56"/>
    <mergeCell ref="A81:A82"/>
    <mergeCell ref="B81:B82"/>
    <mergeCell ref="C81:C82"/>
    <mergeCell ref="E81:E82"/>
    <mergeCell ref="F81:F82"/>
    <mergeCell ref="G81:G82"/>
    <mergeCell ref="H81:H82"/>
    <mergeCell ref="U68:U76"/>
    <mergeCell ref="A78:A79"/>
    <mergeCell ref="B78:B79"/>
    <mergeCell ref="C78:C79"/>
    <mergeCell ref="E78:E79"/>
    <mergeCell ref="F78:F79"/>
    <mergeCell ref="G78:G79"/>
    <mergeCell ref="H78:H79"/>
    <mergeCell ref="K78:K79"/>
    <mergeCell ref="O78:O79"/>
    <mergeCell ref="G68:G76"/>
    <mergeCell ref="H68:H76"/>
    <mergeCell ref="K68:K76"/>
    <mergeCell ref="O68:O76"/>
    <mergeCell ref="S68:S76"/>
    <mergeCell ref="T68:T76"/>
    <mergeCell ref="K81:K82"/>
    <mergeCell ref="M81:M82"/>
    <mergeCell ref="O81:O82"/>
    <mergeCell ref="S81:S82"/>
    <mergeCell ref="T81:T82"/>
    <mergeCell ref="V81:V82"/>
    <mergeCell ref="S78:S79"/>
    <mergeCell ref="T78:T79"/>
    <mergeCell ref="U78:U79"/>
    <mergeCell ref="H83:H84"/>
    <mergeCell ref="K83:K84"/>
    <mergeCell ref="O83:O84"/>
    <mergeCell ref="S83:S84"/>
    <mergeCell ref="T83:T84"/>
    <mergeCell ref="U83:U84"/>
    <mergeCell ref="A83:A84"/>
    <mergeCell ref="B83:B84"/>
    <mergeCell ref="C83:C84"/>
    <mergeCell ref="E83:E84"/>
    <mergeCell ref="F83:F84"/>
    <mergeCell ref="G83:G84"/>
    <mergeCell ref="T85:T86"/>
    <mergeCell ref="U85:U86"/>
    <mergeCell ref="A88:A92"/>
    <mergeCell ref="B88:B92"/>
    <mergeCell ref="C88:C92"/>
    <mergeCell ref="D88:D92"/>
    <mergeCell ref="E88:E92"/>
    <mergeCell ref="F88:F92"/>
    <mergeCell ref="G88:G92"/>
    <mergeCell ref="H88:H92"/>
    <mergeCell ref="G85:G86"/>
    <mergeCell ref="H85:H86"/>
    <mergeCell ref="J85:J86"/>
    <mergeCell ref="K85:K86"/>
    <mergeCell ref="O85:O86"/>
    <mergeCell ref="S85:S86"/>
    <mergeCell ref="A85:A86"/>
    <mergeCell ref="B85:B86"/>
    <mergeCell ref="C85:C86"/>
    <mergeCell ref="D85:D86"/>
    <mergeCell ref="E85:E86"/>
    <mergeCell ref="F85:F86"/>
    <mergeCell ref="V88:V91"/>
    <mergeCell ref="U91:U92"/>
    <mergeCell ref="A95:A100"/>
    <mergeCell ref="B95:B100"/>
    <mergeCell ref="C95:C100"/>
    <mergeCell ref="E95:E100"/>
    <mergeCell ref="F95:F100"/>
    <mergeCell ref="H95:H100"/>
    <mergeCell ref="K95:K100"/>
    <mergeCell ref="O95:O100"/>
    <mergeCell ref="J88:J92"/>
    <mergeCell ref="K88:K92"/>
    <mergeCell ref="M88:M91"/>
    <mergeCell ref="O88:O92"/>
    <mergeCell ref="S88:S92"/>
    <mergeCell ref="T88:T92"/>
    <mergeCell ref="V97:V98"/>
    <mergeCell ref="U98:U100"/>
    <mergeCell ref="V99:V100"/>
    <mergeCell ref="U95:U97"/>
    <mergeCell ref="S95:S100"/>
    <mergeCell ref="T95:T100"/>
    <mergeCell ref="I96:I100"/>
    <mergeCell ref="M96:M100"/>
    <mergeCell ref="P96:P100"/>
    <mergeCell ref="Q96:Q100"/>
    <mergeCell ref="R96:R100"/>
    <mergeCell ref="R102:R103"/>
    <mergeCell ref="I102:I103"/>
    <mergeCell ref="K102:K103"/>
    <mergeCell ref="M102:M103"/>
    <mergeCell ref="O102:O103"/>
    <mergeCell ref="P102:P103"/>
    <mergeCell ref="Q102:Q103"/>
    <mergeCell ref="H104:H106"/>
    <mergeCell ref="I104:I106"/>
    <mergeCell ref="J104:J106"/>
    <mergeCell ref="K104:K106"/>
    <mergeCell ref="A102:A103"/>
    <mergeCell ref="B102:B103"/>
    <mergeCell ref="C102:C103"/>
    <mergeCell ref="E102:E103"/>
    <mergeCell ref="F102:F103"/>
    <mergeCell ref="G102:G103"/>
    <mergeCell ref="H102:H103"/>
    <mergeCell ref="T104:T106"/>
    <mergeCell ref="U104:U106"/>
    <mergeCell ref="V104:V106"/>
    <mergeCell ref="W104:W106"/>
    <mergeCell ref="Y104:Y106"/>
    <mergeCell ref="A108:A109"/>
    <mergeCell ref="B108:B109"/>
    <mergeCell ref="C108:C109"/>
    <mergeCell ref="D108:D109"/>
    <mergeCell ref="E108:E109"/>
    <mergeCell ref="M104:M106"/>
    <mergeCell ref="O104:O106"/>
    <mergeCell ref="P104:P106"/>
    <mergeCell ref="Q104:Q106"/>
    <mergeCell ref="R104:R106"/>
    <mergeCell ref="S104:S106"/>
    <mergeCell ref="V108:V109"/>
    <mergeCell ref="W108:W109"/>
    <mergeCell ref="Y108:Y109"/>
    <mergeCell ref="A104:A106"/>
    <mergeCell ref="B104:B106"/>
    <mergeCell ref="C104:C106"/>
    <mergeCell ref="E104:E106"/>
    <mergeCell ref="F104:F106"/>
    <mergeCell ref="A112:Q112"/>
    <mergeCell ref="P108:P109"/>
    <mergeCell ref="Q108:Q109"/>
    <mergeCell ref="R108:R109"/>
    <mergeCell ref="S108:S109"/>
    <mergeCell ref="T108:T109"/>
    <mergeCell ref="U108:U109"/>
    <mergeCell ref="F108:F109"/>
    <mergeCell ref="H108:H109"/>
    <mergeCell ref="I108:I109"/>
    <mergeCell ref="K108:K109"/>
    <mergeCell ref="M108:M109"/>
    <mergeCell ref="O108:O10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Y112"/>
  <sheetViews>
    <sheetView workbookViewId="0">
      <selection activeCell="A3" sqref="A3:Y112"/>
    </sheetView>
  </sheetViews>
  <sheetFormatPr defaultRowHeight="14.4" x14ac:dyDescent="0.3"/>
  <sheetData>
    <row r="3" spans="1:25" x14ac:dyDescent="0.3">
      <c r="A3" t="s">
        <v>13</v>
      </c>
      <c r="S3" t="s">
        <v>245</v>
      </c>
      <c r="T3" t="s">
        <v>246</v>
      </c>
      <c r="U3" t="s">
        <v>247</v>
      </c>
      <c r="V3" t="s">
        <v>250</v>
      </c>
      <c r="W3" t="s">
        <v>248</v>
      </c>
      <c r="X3" t="s">
        <v>404</v>
      </c>
      <c r="Y3" t="s">
        <v>405</v>
      </c>
    </row>
    <row r="4" spans="1:25" x14ac:dyDescent="0.3">
      <c r="A4" t="s">
        <v>4</v>
      </c>
      <c r="B4" t="s">
        <v>12</v>
      </c>
      <c r="C4" t="s">
        <v>0</v>
      </c>
      <c r="D4" t="s">
        <v>339</v>
      </c>
      <c r="E4" t="s">
        <v>8</v>
      </c>
      <c r="F4" t="s">
        <v>9</v>
      </c>
      <c r="G4" t="s">
        <v>339</v>
      </c>
      <c r="H4" t="s">
        <v>7</v>
      </c>
      <c r="I4" t="s">
        <v>1</v>
      </c>
      <c r="J4" t="s">
        <v>339</v>
      </c>
      <c r="K4" t="s">
        <v>10</v>
      </c>
      <c r="L4" t="s">
        <v>339</v>
      </c>
      <c r="M4" t="s">
        <v>11</v>
      </c>
      <c r="N4" t="s">
        <v>339</v>
      </c>
      <c r="O4" t="s">
        <v>2</v>
      </c>
      <c r="P4" t="s">
        <v>5</v>
      </c>
      <c r="Q4" t="s">
        <v>6</v>
      </c>
      <c r="R4" t="s">
        <v>187</v>
      </c>
    </row>
    <row r="5" spans="1:25" x14ac:dyDescent="0.3">
      <c r="O5" t="s">
        <v>3</v>
      </c>
    </row>
    <row r="6" spans="1:25" x14ac:dyDescent="0.3">
      <c r="A6">
        <v>1</v>
      </c>
      <c r="B6">
        <v>1</v>
      </c>
      <c r="C6" t="s">
        <v>330</v>
      </c>
      <c r="D6" t="s">
        <v>340</v>
      </c>
      <c r="E6" t="s">
        <v>62</v>
      </c>
      <c r="F6" t="s">
        <v>28</v>
      </c>
      <c r="H6" t="s">
        <v>213</v>
      </c>
      <c r="I6" t="s">
        <v>28</v>
      </c>
      <c r="K6">
        <v>53680</v>
      </c>
      <c r="M6" t="s">
        <v>301</v>
      </c>
      <c r="N6">
        <v>463</v>
      </c>
      <c r="O6">
        <v>462</v>
      </c>
      <c r="P6" t="s">
        <v>186</v>
      </c>
      <c r="Q6" t="s">
        <v>144</v>
      </c>
      <c r="R6" t="s">
        <v>188</v>
      </c>
      <c r="S6" t="s">
        <v>249</v>
      </c>
      <c r="T6">
        <f>ROUND(23.9*AC18,2)</f>
        <v>0</v>
      </c>
      <c r="U6">
        <f>T6*O6</f>
        <v>0</v>
      </c>
      <c r="V6">
        <v>594.54999999999995</v>
      </c>
      <c r="W6">
        <f>U6+V6</f>
        <v>594.54999999999995</v>
      </c>
      <c r="X6">
        <f>W6-Y6</f>
        <v>-51148.59</v>
      </c>
      <c r="Y6">
        <v>51743.14</v>
      </c>
    </row>
    <row r="7" spans="1:25" x14ac:dyDescent="0.3">
      <c r="X7">
        <f>W7-Y7</f>
        <v>0</v>
      </c>
    </row>
    <row r="8" spans="1:25" x14ac:dyDescent="0.3">
      <c r="A8">
        <v>2</v>
      </c>
      <c r="B8">
        <v>2</v>
      </c>
      <c r="C8" t="s">
        <v>39</v>
      </c>
      <c r="E8" t="s">
        <v>87</v>
      </c>
      <c r="F8" t="s">
        <v>86</v>
      </c>
      <c r="H8" t="s">
        <v>212</v>
      </c>
      <c r="I8" t="s">
        <v>28</v>
      </c>
      <c r="K8">
        <v>53679</v>
      </c>
      <c r="N8">
        <v>888</v>
      </c>
      <c r="O8">
        <v>886</v>
      </c>
      <c r="P8" t="s">
        <v>37</v>
      </c>
      <c r="Q8" t="s">
        <v>144</v>
      </c>
      <c r="R8" t="s">
        <v>188</v>
      </c>
      <c r="S8" t="s">
        <v>249</v>
      </c>
      <c r="T8">
        <f>ROUND(4200/10000*AC18,2)</f>
        <v>0</v>
      </c>
      <c r="U8">
        <f>T8*O8</f>
        <v>0</v>
      </c>
      <c r="W8">
        <f>V8+U8</f>
        <v>0</v>
      </c>
      <c r="X8">
        <f>W8-Y8</f>
        <v>-1767.12</v>
      </c>
      <c r="Y8">
        <v>1767.12</v>
      </c>
    </row>
    <row r="9" spans="1:25" x14ac:dyDescent="0.3">
      <c r="A9">
        <v>3</v>
      </c>
      <c r="B9" t="s">
        <v>158</v>
      </c>
      <c r="C9" t="s">
        <v>38</v>
      </c>
      <c r="E9" t="s">
        <v>61</v>
      </c>
      <c r="F9" t="s">
        <v>28</v>
      </c>
      <c r="H9" t="s">
        <v>213</v>
      </c>
      <c r="I9" t="s">
        <v>28</v>
      </c>
      <c r="K9">
        <v>52228</v>
      </c>
      <c r="L9" t="s">
        <v>28</v>
      </c>
      <c r="M9" t="s">
        <v>139</v>
      </c>
      <c r="N9">
        <v>2737</v>
      </c>
      <c r="O9">
        <v>2736</v>
      </c>
      <c r="P9" t="s">
        <v>37</v>
      </c>
      <c r="Q9" t="s">
        <v>145</v>
      </c>
      <c r="R9" t="s">
        <v>232</v>
      </c>
      <c r="S9" t="s">
        <v>249</v>
      </c>
      <c r="T9">
        <f>T6</f>
        <v>0</v>
      </c>
      <c r="U9">
        <f>T9*O9</f>
        <v>0</v>
      </c>
      <c r="V9">
        <f>0.7*115.73*134</f>
        <v>10855.474</v>
      </c>
      <c r="W9">
        <f>U9+V9+V10</f>
        <v>59212.504000000001</v>
      </c>
      <c r="X9">
        <f>W9-Y9</f>
        <v>-296469.04599999997</v>
      </c>
      <c r="Y9">
        <v>355681.55</v>
      </c>
    </row>
    <row r="10" spans="1:25" x14ac:dyDescent="0.3">
      <c r="M10" t="s">
        <v>300</v>
      </c>
      <c r="V10">
        <v>48357.03</v>
      </c>
      <c r="X10">
        <f>W10-Y10</f>
        <v>0</v>
      </c>
    </row>
    <row r="11" spans="1:25" x14ac:dyDescent="0.3">
      <c r="A11">
        <v>4</v>
      </c>
      <c r="B11" t="s">
        <v>14</v>
      </c>
      <c r="C11" t="s">
        <v>407</v>
      </c>
      <c r="D11" t="s">
        <v>408</v>
      </c>
      <c r="E11" t="s">
        <v>90</v>
      </c>
      <c r="F11" t="s">
        <v>89</v>
      </c>
      <c r="G11" t="s">
        <v>342</v>
      </c>
      <c r="H11" t="s">
        <v>214</v>
      </c>
      <c r="I11" t="s">
        <v>28</v>
      </c>
      <c r="K11">
        <v>100254</v>
      </c>
      <c r="O11">
        <v>957</v>
      </c>
      <c r="P11" t="s">
        <v>37</v>
      </c>
      <c r="Q11" t="s">
        <v>153</v>
      </c>
      <c r="R11" t="s">
        <v>189</v>
      </c>
      <c r="S11" t="s">
        <v>249</v>
      </c>
      <c r="T11">
        <f>AD15</f>
        <v>0</v>
      </c>
      <c r="U11">
        <f>T11*O11</f>
        <v>0</v>
      </c>
      <c r="W11">
        <f>V11+U11</f>
        <v>0</v>
      </c>
      <c r="X11">
        <f t="shared" ref="X11:X74" si="0">W11-Y11</f>
        <v>-6210.93</v>
      </c>
      <c r="Y11">
        <v>6210.93</v>
      </c>
    </row>
    <row r="12" spans="1:25" x14ac:dyDescent="0.3">
      <c r="X12">
        <f t="shared" si="0"/>
        <v>0</v>
      </c>
    </row>
    <row r="13" spans="1:25" x14ac:dyDescent="0.3">
      <c r="A13">
        <v>5</v>
      </c>
      <c r="B13" t="s">
        <v>15</v>
      </c>
      <c r="C13" t="s">
        <v>40</v>
      </c>
      <c r="E13" t="s">
        <v>88</v>
      </c>
      <c r="F13" t="s">
        <v>91</v>
      </c>
      <c r="G13" t="s">
        <v>342</v>
      </c>
      <c r="H13" t="s">
        <v>215</v>
      </c>
      <c r="I13" t="s">
        <v>28</v>
      </c>
      <c r="K13">
        <v>100182</v>
      </c>
      <c r="O13">
        <v>642</v>
      </c>
      <c r="P13" t="s">
        <v>37</v>
      </c>
      <c r="Q13" t="s">
        <v>154</v>
      </c>
      <c r="R13" t="s">
        <v>189</v>
      </c>
      <c r="S13" t="s">
        <v>249</v>
      </c>
      <c r="T13">
        <f>AD15</f>
        <v>0</v>
      </c>
      <c r="U13">
        <f>T13*O13</f>
        <v>0</v>
      </c>
      <c r="W13">
        <f>V13+U13</f>
        <v>0</v>
      </c>
      <c r="X13">
        <f t="shared" si="0"/>
        <v>-4166.58</v>
      </c>
      <c r="Y13">
        <v>4166.58</v>
      </c>
    </row>
    <row r="14" spans="1:25" x14ac:dyDescent="0.3">
      <c r="X14">
        <f t="shared" si="0"/>
        <v>0</v>
      </c>
    </row>
    <row r="15" spans="1:25" x14ac:dyDescent="0.3">
      <c r="A15">
        <v>6</v>
      </c>
      <c r="B15" t="s">
        <v>16</v>
      </c>
      <c r="C15" t="s">
        <v>70</v>
      </c>
      <c r="D15" t="s">
        <v>344</v>
      </c>
      <c r="E15" t="s">
        <v>92</v>
      </c>
      <c r="F15" t="s">
        <v>93</v>
      </c>
      <c r="G15" t="s">
        <v>345</v>
      </c>
      <c r="H15" t="s">
        <v>215</v>
      </c>
      <c r="I15" t="s">
        <v>28</v>
      </c>
      <c r="K15">
        <v>6157</v>
      </c>
      <c r="O15">
        <v>1500</v>
      </c>
      <c r="P15" t="s">
        <v>37</v>
      </c>
      <c r="Q15" t="s">
        <v>155</v>
      </c>
      <c r="R15" t="s">
        <v>190</v>
      </c>
      <c r="S15" t="s">
        <v>249</v>
      </c>
      <c r="T15">
        <f>AD15</f>
        <v>0</v>
      </c>
      <c r="U15">
        <f>T15*O15</f>
        <v>0</v>
      </c>
      <c r="W15">
        <f>V15+U15</f>
        <v>0</v>
      </c>
      <c r="X15">
        <f t="shared" si="0"/>
        <v>-9735</v>
      </c>
      <c r="Y15">
        <v>9735</v>
      </c>
    </row>
    <row r="16" spans="1:25" x14ac:dyDescent="0.3">
      <c r="A16">
        <v>7</v>
      </c>
      <c r="B16" t="s">
        <v>223</v>
      </c>
      <c r="C16" t="s">
        <v>227</v>
      </c>
      <c r="E16" t="s">
        <v>225</v>
      </c>
      <c r="F16" t="s">
        <v>226</v>
      </c>
      <c r="H16" t="s">
        <v>224</v>
      </c>
      <c r="K16">
        <v>110012</v>
      </c>
      <c r="M16" t="s">
        <v>299</v>
      </c>
      <c r="O16">
        <v>1797</v>
      </c>
      <c r="P16" t="s">
        <v>37</v>
      </c>
      <c r="R16" t="s">
        <v>235</v>
      </c>
      <c r="S16" t="s">
        <v>249</v>
      </c>
      <c r="T16">
        <f>AC12</f>
        <v>0</v>
      </c>
      <c r="U16">
        <f>T16*O16</f>
        <v>0</v>
      </c>
      <c r="V16">
        <f>AE20*697</f>
        <v>0</v>
      </c>
      <c r="W16">
        <f>V16+U16+V17+V18+V19+V20+V21</f>
        <v>6833.23</v>
      </c>
      <c r="X16">
        <f t="shared" si="0"/>
        <v>-675740.71</v>
      </c>
      <c r="Y16">
        <v>682573.94</v>
      </c>
    </row>
    <row r="17" spans="1:25" x14ac:dyDescent="0.3">
      <c r="L17" t="s">
        <v>399</v>
      </c>
      <c r="M17" t="s">
        <v>268</v>
      </c>
      <c r="V17">
        <f>AE23*27*AC18</f>
        <v>0</v>
      </c>
      <c r="X17">
        <f t="shared" si="0"/>
        <v>0</v>
      </c>
    </row>
    <row r="18" spans="1:25" x14ac:dyDescent="0.3">
      <c r="M18" t="s">
        <v>269</v>
      </c>
      <c r="V18">
        <f>AE23*16*AC18</f>
        <v>0</v>
      </c>
      <c r="X18">
        <f t="shared" si="0"/>
        <v>0</v>
      </c>
    </row>
    <row r="19" spans="1:25" x14ac:dyDescent="0.3">
      <c r="M19" t="s">
        <v>270</v>
      </c>
      <c r="V19">
        <f>AE23*18*AC18</f>
        <v>0</v>
      </c>
      <c r="X19">
        <f t="shared" si="0"/>
        <v>0</v>
      </c>
    </row>
    <row r="20" spans="1:25" x14ac:dyDescent="0.3">
      <c r="M20" t="s">
        <v>271</v>
      </c>
      <c r="V20">
        <f>AE23*12*AC18</f>
        <v>0</v>
      </c>
      <c r="X20">
        <f t="shared" si="0"/>
        <v>0</v>
      </c>
    </row>
    <row r="21" spans="1:25" x14ac:dyDescent="0.3">
      <c r="M21" t="s">
        <v>302</v>
      </c>
      <c r="V21">
        <v>6833.23</v>
      </c>
      <c r="X21">
        <f t="shared" si="0"/>
        <v>0</v>
      </c>
    </row>
    <row r="22" spans="1:25" x14ac:dyDescent="0.3">
      <c r="A22">
        <v>8</v>
      </c>
      <c r="B22">
        <v>67</v>
      </c>
      <c r="C22" t="s">
        <v>331</v>
      </c>
      <c r="D22" t="s">
        <v>346</v>
      </c>
      <c r="E22" t="s">
        <v>95</v>
      </c>
      <c r="F22" t="s">
        <v>96</v>
      </c>
      <c r="H22" t="s">
        <v>215</v>
      </c>
      <c r="I22" t="s">
        <v>28</v>
      </c>
      <c r="K22" t="s">
        <v>162</v>
      </c>
      <c r="N22">
        <v>380</v>
      </c>
      <c r="O22">
        <v>291</v>
      </c>
      <c r="P22" t="s">
        <v>37</v>
      </c>
      <c r="Q22" t="s">
        <v>163</v>
      </c>
      <c r="R22" t="s">
        <v>191</v>
      </c>
      <c r="S22" t="s">
        <v>249</v>
      </c>
      <c r="T22">
        <f>AD15</f>
        <v>0</v>
      </c>
      <c r="U22">
        <f>T22*O22</f>
        <v>0</v>
      </c>
      <c r="W22">
        <f>V22+U22</f>
        <v>0</v>
      </c>
      <c r="X22">
        <f t="shared" si="0"/>
        <v>-2466.1999999999998</v>
      </c>
      <c r="Y22">
        <v>2466.1999999999998</v>
      </c>
    </row>
    <row r="23" spans="1:25" x14ac:dyDescent="0.3">
      <c r="A23">
        <v>9</v>
      </c>
      <c r="B23">
        <v>77</v>
      </c>
      <c r="C23" t="s">
        <v>71</v>
      </c>
      <c r="D23" t="s">
        <v>347</v>
      </c>
      <c r="E23" t="s">
        <v>94</v>
      </c>
      <c r="F23" t="s">
        <v>97</v>
      </c>
      <c r="H23" t="s">
        <v>215</v>
      </c>
      <c r="I23" t="s">
        <v>28</v>
      </c>
      <c r="K23">
        <v>105330</v>
      </c>
      <c r="O23">
        <v>1</v>
      </c>
      <c r="P23" t="s">
        <v>37</v>
      </c>
      <c r="R23" t="s">
        <v>192</v>
      </c>
      <c r="S23" t="s">
        <v>249</v>
      </c>
      <c r="T23">
        <f>AD15</f>
        <v>0</v>
      </c>
      <c r="U23">
        <f>T23*O23</f>
        <v>0</v>
      </c>
      <c r="W23">
        <f>V23+U23</f>
        <v>0</v>
      </c>
      <c r="X23">
        <f t="shared" si="0"/>
        <v>-6.49</v>
      </c>
      <c r="Y23">
        <v>6.49</v>
      </c>
    </row>
    <row r="24" spans="1:25" x14ac:dyDescent="0.3">
      <c r="A24">
        <v>10</v>
      </c>
      <c r="B24">
        <v>81</v>
      </c>
      <c r="C24" t="s">
        <v>332</v>
      </c>
      <c r="E24" t="s">
        <v>229</v>
      </c>
      <c r="F24" t="s">
        <v>230</v>
      </c>
      <c r="H24" t="s">
        <v>224</v>
      </c>
      <c r="K24">
        <v>101097</v>
      </c>
      <c r="L24" t="s">
        <v>349</v>
      </c>
      <c r="M24" t="s">
        <v>228</v>
      </c>
      <c r="O24">
        <v>372</v>
      </c>
      <c r="R24" t="s">
        <v>235</v>
      </c>
      <c r="S24" t="s">
        <v>252</v>
      </c>
      <c r="T24">
        <f>AI12</f>
        <v>0</v>
      </c>
      <c r="U24">
        <f>T24*O24</f>
        <v>0</v>
      </c>
      <c r="V24">
        <f>65*16*AC18</f>
        <v>0</v>
      </c>
      <c r="W24">
        <f>V24+U24+V25</f>
        <v>11016.99</v>
      </c>
      <c r="X24">
        <f t="shared" si="0"/>
        <v>-30015.940000000002</v>
      </c>
      <c r="Y24">
        <v>41032.93</v>
      </c>
    </row>
    <row r="25" spans="1:25" x14ac:dyDescent="0.3">
      <c r="M25" t="s">
        <v>303</v>
      </c>
      <c r="V25">
        <v>11016.99</v>
      </c>
      <c r="X25">
        <f t="shared" si="0"/>
        <v>0</v>
      </c>
    </row>
    <row r="26" spans="1:25" x14ac:dyDescent="0.3">
      <c r="A26">
        <v>11</v>
      </c>
      <c r="B26">
        <v>88</v>
      </c>
      <c r="C26" t="s">
        <v>72</v>
      </c>
      <c r="D26" t="s">
        <v>348</v>
      </c>
      <c r="E26" t="s">
        <v>98</v>
      </c>
      <c r="F26" t="s">
        <v>100</v>
      </c>
      <c r="H26" t="s">
        <v>216</v>
      </c>
      <c r="I26" t="s">
        <v>28</v>
      </c>
      <c r="K26">
        <v>118096</v>
      </c>
      <c r="N26">
        <v>1438</v>
      </c>
      <c r="O26">
        <v>1435</v>
      </c>
      <c r="P26" t="s">
        <v>37</v>
      </c>
      <c r="Q26" t="s">
        <v>164</v>
      </c>
      <c r="R26" t="s">
        <v>193</v>
      </c>
      <c r="S26" t="s">
        <v>249</v>
      </c>
      <c r="T26">
        <f>AB12</f>
        <v>0</v>
      </c>
      <c r="U26">
        <f>T26*O26</f>
        <v>0</v>
      </c>
      <c r="W26">
        <f>V26+U26</f>
        <v>0</v>
      </c>
      <c r="X26">
        <f t="shared" si="0"/>
        <v>-345896.52</v>
      </c>
      <c r="Y26">
        <v>345896.52</v>
      </c>
    </row>
    <row r="27" spans="1:25" x14ac:dyDescent="0.3">
      <c r="A27">
        <v>12</v>
      </c>
      <c r="B27" t="s">
        <v>289</v>
      </c>
      <c r="C27" t="s">
        <v>73</v>
      </c>
      <c r="D27" t="s">
        <v>343</v>
      </c>
      <c r="E27" t="s">
        <v>74</v>
      </c>
      <c r="F27" t="s">
        <v>28</v>
      </c>
      <c r="H27" t="s">
        <v>216</v>
      </c>
      <c r="K27" t="s">
        <v>28</v>
      </c>
      <c r="M27" t="s">
        <v>304</v>
      </c>
      <c r="O27" t="s">
        <v>336</v>
      </c>
      <c r="S27" t="s">
        <v>249</v>
      </c>
      <c r="T27">
        <f>AC12</f>
        <v>0</v>
      </c>
      <c r="U27">
        <f>T27*273</f>
        <v>0</v>
      </c>
      <c r="V27">
        <v>1545.17</v>
      </c>
      <c r="W27">
        <f>V28+U27+V29+V27</f>
        <v>1545.17</v>
      </c>
      <c r="X27">
        <f t="shared" si="0"/>
        <v>-163857.71</v>
      </c>
      <c r="Y27">
        <v>165402.88</v>
      </c>
    </row>
    <row r="28" spans="1:25" x14ac:dyDescent="0.3">
      <c r="I28" t="s">
        <v>28</v>
      </c>
      <c r="M28" t="s">
        <v>253</v>
      </c>
      <c r="N28">
        <v>336</v>
      </c>
      <c r="P28" t="s">
        <v>37</v>
      </c>
      <c r="Q28" t="s">
        <v>165</v>
      </c>
      <c r="R28" t="s">
        <v>236</v>
      </c>
      <c r="V28">
        <f>269*44*AC18</f>
        <v>0</v>
      </c>
      <c r="X28">
        <f t="shared" si="0"/>
        <v>0</v>
      </c>
    </row>
    <row r="29" spans="1:25" x14ac:dyDescent="0.3">
      <c r="L29" t="s">
        <v>350</v>
      </c>
      <c r="M29" t="s">
        <v>254</v>
      </c>
      <c r="V29">
        <f>269*42*AC18</f>
        <v>0</v>
      </c>
      <c r="X29">
        <f t="shared" si="0"/>
        <v>0</v>
      </c>
    </row>
    <row r="30" spans="1:25" x14ac:dyDescent="0.3">
      <c r="A30">
        <v>13</v>
      </c>
      <c r="B30" t="s">
        <v>409</v>
      </c>
      <c r="C30" t="s">
        <v>42</v>
      </c>
      <c r="E30" t="s">
        <v>63</v>
      </c>
      <c r="H30" t="s">
        <v>217</v>
      </c>
      <c r="I30" t="s">
        <v>28</v>
      </c>
      <c r="K30">
        <v>101634</v>
      </c>
      <c r="L30" t="s">
        <v>351</v>
      </c>
      <c r="M30" t="s">
        <v>272</v>
      </c>
      <c r="O30">
        <v>883</v>
      </c>
      <c r="P30" t="s">
        <v>37</v>
      </c>
      <c r="Q30" t="s">
        <v>146</v>
      </c>
      <c r="R30" t="s">
        <v>233</v>
      </c>
      <c r="S30" t="s">
        <v>251</v>
      </c>
      <c r="T30" t="s">
        <v>323</v>
      </c>
      <c r="U30">
        <f>516*147.68</f>
        <v>76202.880000000005</v>
      </c>
      <c r="V30">
        <f>97*265*AC18</f>
        <v>0</v>
      </c>
      <c r="W30">
        <f>V30+U30+V31+V32+V33+V34+U31+U32</f>
        <v>122771.62240000001</v>
      </c>
      <c r="X30">
        <f t="shared" si="0"/>
        <v>-368463.94760000001</v>
      </c>
      <c r="Y30">
        <v>491235.57</v>
      </c>
    </row>
    <row r="31" spans="1:25" x14ac:dyDescent="0.3">
      <c r="G31" t="s">
        <v>216</v>
      </c>
      <c r="L31" t="s">
        <v>352</v>
      </c>
      <c r="M31" t="s">
        <v>337</v>
      </c>
      <c r="U31">
        <f>256*125.56</f>
        <v>32143.360000000001</v>
      </c>
      <c r="V31">
        <f>32*38*AC18</f>
        <v>0</v>
      </c>
      <c r="X31">
        <f t="shared" si="0"/>
        <v>0</v>
      </c>
    </row>
    <row r="32" spans="1:25" x14ac:dyDescent="0.3">
      <c r="L32" t="s">
        <v>353</v>
      </c>
      <c r="M32" t="s">
        <v>338</v>
      </c>
      <c r="U32">
        <f>+(1.1*0.8*147.68)*111</f>
        <v>14425.3824</v>
      </c>
      <c r="V32">
        <f>111*265*AC18</f>
        <v>0</v>
      </c>
      <c r="X32">
        <f t="shared" si="0"/>
        <v>0</v>
      </c>
    </row>
    <row r="33" spans="1:25" x14ac:dyDescent="0.3">
      <c r="L33" t="s">
        <v>354</v>
      </c>
      <c r="M33" t="s">
        <v>274</v>
      </c>
      <c r="V33">
        <f>32*41*AC18</f>
        <v>0</v>
      </c>
      <c r="X33">
        <f t="shared" si="0"/>
        <v>0</v>
      </c>
    </row>
    <row r="34" spans="1:25" x14ac:dyDescent="0.3">
      <c r="L34" t="s">
        <v>355</v>
      </c>
      <c r="M34" t="s">
        <v>273</v>
      </c>
      <c r="V34">
        <f>150*33*AC18</f>
        <v>0</v>
      </c>
      <c r="X34">
        <f t="shared" si="0"/>
        <v>0</v>
      </c>
    </row>
    <row r="35" spans="1:25" x14ac:dyDescent="0.3">
      <c r="A35">
        <v>14</v>
      </c>
      <c r="B35" t="s">
        <v>410</v>
      </c>
      <c r="C35" t="s">
        <v>75</v>
      </c>
      <c r="E35" t="s">
        <v>101</v>
      </c>
      <c r="F35" t="s">
        <v>102</v>
      </c>
      <c r="H35" t="s">
        <v>218</v>
      </c>
      <c r="I35" t="s">
        <v>28</v>
      </c>
      <c r="K35" t="s">
        <v>29</v>
      </c>
      <c r="M35" t="s">
        <v>255</v>
      </c>
      <c r="O35">
        <v>825</v>
      </c>
      <c r="P35" t="s">
        <v>37</v>
      </c>
      <c r="Q35" t="s">
        <v>219</v>
      </c>
      <c r="R35" t="s">
        <v>237</v>
      </c>
      <c r="S35" t="s">
        <v>251</v>
      </c>
      <c r="T35" t="s">
        <v>324</v>
      </c>
      <c r="U35">
        <f>441*147.68</f>
        <v>65126.880000000005</v>
      </c>
      <c r="V35">
        <f>318*52*AC18</f>
        <v>0</v>
      </c>
      <c r="W35">
        <f>V35+U35+V36+V37+V38+V39+U37</f>
        <v>113341.92000000001</v>
      </c>
      <c r="X35">
        <f t="shared" si="0"/>
        <v>-269531.04000000004</v>
      </c>
      <c r="Y35">
        <v>382872.96</v>
      </c>
    </row>
    <row r="36" spans="1:25" x14ac:dyDescent="0.3">
      <c r="M36" t="s">
        <v>256</v>
      </c>
      <c r="V36">
        <f>39*66*AC18</f>
        <v>0</v>
      </c>
      <c r="X36">
        <f t="shared" si="0"/>
        <v>0</v>
      </c>
    </row>
    <row r="37" spans="1:25" x14ac:dyDescent="0.3">
      <c r="D37" t="s">
        <v>356</v>
      </c>
      <c r="G37" t="s">
        <v>216</v>
      </c>
      <c r="M37" t="s">
        <v>275</v>
      </c>
      <c r="N37">
        <v>830</v>
      </c>
      <c r="U37">
        <f>384*125.56</f>
        <v>48215.040000000001</v>
      </c>
      <c r="V37">
        <f>39*25*AC18</f>
        <v>0</v>
      </c>
      <c r="X37">
        <f t="shared" si="0"/>
        <v>0</v>
      </c>
    </row>
    <row r="38" spans="1:25" x14ac:dyDescent="0.3">
      <c r="M38" t="s">
        <v>257</v>
      </c>
      <c r="V38">
        <f>39*44*AC18</f>
        <v>0</v>
      </c>
      <c r="X38">
        <f t="shared" si="0"/>
        <v>0</v>
      </c>
    </row>
    <row r="39" spans="1:25" x14ac:dyDescent="0.3">
      <c r="M39" t="s">
        <v>276</v>
      </c>
      <c r="V39">
        <f>150*25*AC18</f>
        <v>0</v>
      </c>
      <c r="X39">
        <f t="shared" si="0"/>
        <v>0</v>
      </c>
    </row>
    <row r="40" spans="1:25" x14ac:dyDescent="0.3">
      <c r="A40">
        <v>15</v>
      </c>
      <c r="B40" t="s">
        <v>411</v>
      </c>
      <c r="C40" t="s">
        <v>406</v>
      </c>
      <c r="E40" t="s">
        <v>77</v>
      </c>
      <c r="F40" t="s">
        <v>28</v>
      </c>
      <c r="H40" t="s">
        <v>213</v>
      </c>
      <c r="I40" t="s">
        <v>28</v>
      </c>
      <c r="K40">
        <v>749</v>
      </c>
      <c r="L40" t="s">
        <v>357</v>
      </c>
      <c r="M40" t="s">
        <v>277</v>
      </c>
      <c r="N40">
        <v>1878</v>
      </c>
      <c r="O40">
        <v>1787</v>
      </c>
      <c r="P40" t="s">
        <v>37</v>
      </c>
      <c r="Q40" t="s">
        <v>147</v>
      </c>
      <c r="R40" t="s">
        <v>234</v>
      </c>
      <c r="S40" t="s">
        <v>251</v>
      </c>
      <c r="T40">
        <f>AF12</f>
        <v>0</v>
      </c>
      <c r="U40">
        <f>T40*O40</f>
        <v>0</v>
      </c>
      <c r="V40">
        <f>289*215*AC18+415*215*AC18+383*170*AC18+383*0.75*223*AC18</f>
        <v>0</v>
      </c>
      <c r="W40">
        <f>V40+U40+V41+V42+V43+V44+V45+V46+V47+V48+V49</f>
        <v>6439</v>
      </c>
      <c r="X40">
        <f t="shared" si="0"/>
        <v>-2047430.37</v>
      </c>
      <c r="Y40">
        <v>2053869.37</v>
      </c>
    </row>
    <row r="41" spans="1:25" x14ac:dyDescent="0.3">
      <c r="L41" t="s">
        <v>358</v>
      </c>
      <c r="M41" t="s">
        <v>285</v>
      </c>
      <c r="V41">
        <f>39*90*AC18</f>
        <v>0</v>
      </c>
      <c r="X41">
        <f t="shared" si="0"/>
        <v>0</v>
      </c>
    </row>
    <row r="42" spans="1:25" x14ac:dyDescent="0.3">
      <c r="L42" t="s">
        <v>359</v>
      </c>
      <c r="M42" t="s">
        <v>284</v>
      </c>
      <c r="V42">
        <f>318*136*AC18</f>
        <v>0</v>
      </c>
      <c r="X42">
        <f t="shared" si="0"/>
        <v>0</v>
      </c>
    </row>
    <row r="43" spans="1:25" x14ac:dyDescent="0.3">
      <c r="L43" t="s">
        <v>360</v>
      </c>
      <c r="M43" t="s">
        <v>278</v>
      </c>
      <c r="V43">
        <f>39*22*AC18</f>
        <v>0</v>
      </c>
      <c r="X43">
        <f t="shared" si="0"/>
        <v>0</v>
      </c>
    </row>
    <row r="44" spans="1:25" x14ac:dyDescent="0.3">
      <c r="L44" t="s">
        <v>361</v>
      </c>
      <c r="M44" t="s">
        <v>279</v>
      </c>
      <c r="V44">
        <f>39*82*AC18</f>
        <v>0</v>
      </c>
      <c r="X44">
        <f t="shared" si="0"/>
        <v>0</v>
      </c>
    </row>
    <row r="45" spans="1:25" x14ac:dyDescent="0.3">
      <c r="L45" t="s">
        <v>362</v>
      </c>
      <c r="M45" t="s">
        <v>281</v>
      </c>
      <c r="V45">
        <f>238*0.7*149*AC18+238*149*AC18+238*168*AC18+238*0.75*168*AC18</f>
        <v>0</v>
      </c>
      <c r="X45">
        <f t="shared" si="0"/>
        <v>0</v>
      </c>
    </row>
    <row r="46" spans="1:25" x14ac:dyDescent="0.3">
      <c r="L46" t="s">
        <v>363</v>
      </c>
      <c r="M46" t="s">
        <v>282</v>
      </c>
      <c r="V46">
        <f>234*27*AC18</f>
        <v>0</v>
      </c>
      <c r="X46">
        <f t="shared" si="0"/>
        <v>0</v>
      </c>
    </row>
    <row r="47" spans="1:25" x14ac:dyDescent="0.3">
      <c r="M47" t="s">
        <v>283</v>
      </c>
      <c r="V47">
        <f>39*24*AC18</f>
        <v>0</v>
      </c>
      <c r="X47">
        <f t="shared" si="0"/>
        <v>0</v>
      </c>
    </row>
    <row r="48" spans="1:25" x14ac:dyDescent="0.3">
      <c r="M48" t="s">
        <v>280</v>
      </c>
      <c r="V48">
        <f>39*7*AC18</f>
        <v>0</v>
      </c>
      <c r="X48">
        <f t="shared" si="0"/>
        <v>0</v>
      </c>
    </row>
    <row r="49" spans="1:25" x14ac:dyDescent="0.3">
      <c r="M49" t="s">
        <v>305</v>
      </c>
      <c r="V49">
        <v>6439</v>
      </c>
      <c r="X49">
        <f t="shared" si="0"/>
        <v>0</v>
      </c>
    </row>
    <row r="50" spans="1:25" x14ac:dyDescent="0.3">
      <c r="A50">
        <v>16</v>
      </c>
      <c r="B50">
        <v>95</v>
      </c>
      <c r="C50" t="s">
        <v>43</v>
      </c>
      <c r="E50" t="s">
        <v>64</v>
      </c>
      <c r="G50" t="s">
        <v>216</v>
      </c>
      <c r="H50" t="s">
        <v>80</v>
      </c>
      <c r="I50" t="s">
        <v>28</v>
      </c>
      <c r="K50">
        <v>100085</v>
      </c>
      <c r="N50">
        <v>2839</v>
      </c>
      <c r="O50">
        <v>2838</v>
      </c>
      <c r="P50" t="s">
        <v>37</v>
      </c>
      <c r="Q50" t="s">
        <v>166</v>
      </c>
      <c r="R50" t="s">
        <v>194</v>
      </c>
      <c r="S50" t="s">
        <v>252</v>
      </c>
      <c r="T50" t="s">
        <v>325</v>
      </c>
      <c r="U50">
        <f>1000*105.56</f>
        <v>105560</v>
      </c>
      <c r="W50">
        <f>V50+U50+U51</f>
        <v>221354</v>
      </c>
      <c r="X50">
        <f t="shared" si="0"/>
        <v>-67656.200000000012</v>
      </c>
      <c r="Y50">
        <v>289010.2</v>
      </c>
    </row>
    <row r="51" spans="1:25" x14ac:dyDescent="0.3">
      <c r="U51">
        <f>1838*63</f>
        <v>115794</v>
      </c>
      <c r="X51">
        <f t="shared" si="0"/>
        <v>0</v>
      </c>
    </row>
    <row r="52" spans="1:25" x14ac:dyDescent="0.3">
      <c r="A52">
        <v>17</v>
      </c>
      <c r="B52" t="s">
        <v>412</v>
      </c>
      <c r="C52" t="s">
        <v>44</v>
      </c>
      <c r="E52" t="s">
        <v>98</v>
      </c>
      <c r="F52" t="s">
        <v>103</v>
      </c>
      <c r="H52" t="s">
        <v>220</v>
      </c>
      <c r="I52" t="s">
        <v>28</v>
      </c>
      <c r="K52">
        <v>121949</v>
      </c>
      <c r="L52" t="s">
        <v>231</v>
      </c>
      <c r="M52" t="s">
        <v>253</v>
      </c>
      <c r="O52">
        <v>1183</v>
      </c>
      <c r="P52" t="s">
        <v>37</v>
      </c>
      <c r="Q52" t="s">
        <v>148</v>
      </c>
      <c r="R52" t="s">
        <v>238</v>
      </c>
      <c r="S52" t="s">
        <v>249</v>
      </c>
      <c r="T52">
        <f>AD12</f>
        <v>0</v>
      </c>
      <c r="U52">
        <f t="shared" ref="U52:U62" si="1">T52*O52</f>
        <v>0</v>
      </c>
      <c r="V52">
        <f>44*366*AC18</f>
        <v>0</v>
      </c>
      <c r="W52">
        <f>V52+U52+V53+V54+V55+V56</f>
        <v>78022.888800000001</v>
      </c>
      <c r="X52">
        <f t="shared" si="0"/>
        <v>37695.228799999997</v>
      </c>
      <c r="Y52">
        <v>40327.660000000003</v>
      </c>
    </row>
    <row r="53" spans="1:25" x14ac:dyDescent="0.3">
      <c r="L53" t="s">
        <v>364</v>
      </c>
      <c r="M53" t="s">
        <v>259</v>
      </c>
      <c r="N53">
        <v>1193</v>
      </c>
      <c r="V53">
        <f>358*36*4.7351</f>
        <v>61025.968800000002</v>
      </c>
      <c r="X53">
        <f t="shared" si="0"/>
        <v>0</v>
      </c>
    </row>
    <row r="54" spans="1:25" x14ac:dyDescent="0.3">
      <c r="L54" t="s">
        <v>365</v>
      </c>
      <c r="M54" t="s">
        <v>260</v>
      </c>
      <c r="V54">
        <f>44*8*AC18</f>
        <v>0</v>
      </c>
      <c r="X54">
        <f t="shared" si="0"/>
        <v>0</v>
      </c>
    </row>
    <row r="55" spans="1:25" x14ac:dyDescent="0.3">
      <c r="L55" t="s">
        <v>366</v>
      </c>
      <c r="M55" t="s">
        <v>261</v>
      </c>
      <c r="V55">
        <f>44*14*AC18</f>
        <v>0</v>
      </c>
      <c r="X55">
        <f t="shared" si="0"/>
        <v>0</v>
      </c>
    </row>
    <row r="56" spans="1:25" x14ac:dyDescent="0.3">
      <c r="M56" t="s">
        <v>306</v>
      </c>
      <c r="V56">
        <v>16996.919999999998</v>
      </c>
      <c r="X56">
        <f t="shared" si="0"/>
        <v>0</v>
      </c>
    </row>
    <row r="57" spans="1:25" x14ac:dyDescent="0.3">
      <c r="A57">
        <v>18</v>
      </c>
      <c r="B57" t="s">
        <v>294</v>
      </c>
      <c r="C57" t="s">
        <v>333</v>
      </c>
      <c r="E57" t="s">
        <v>84</v>
      </c>
      <c r="F57" t="s">
        <v>28</v>
      </c>
      <c r="G57" t="s">
        <v>367</v>
      </c>
      <c r="H57" t="s">
        <v>216</v>
      </c>
      <c r="I57" t="s">
        <v>28</v>
      </c>
      <c r="K57" t="s">
        <v>30</v>
      </c>
      <c r="L57" t="s">
        <v>368</v>
      </c>
      <c r="M57" t="s">
        <v>140</v>
      </c>
      <c r="N57">
        <v>930</v>
      </c>
      <c r="O57">
        <v>871</v>
      </c>
      <c r="P57" t="s">
        <v>37</v>
      </c>
      <c r="Q57" t="s">
        <v>167</v>
      </c>
      <c r="R57" t="s">
        <v>239</v>
      </c>
      <c r="S57" t="s">
        <v>249</v>
      </c>
      <c r="T57">
        <f>AC12</f>
        <v>0</v>
      </c>
      <c r="U57">
        <f t="shared" si="1"/>
        <v>0</v>
      </c>
      <c r="V57">
        <f>AE22*40</f>
        <v>0</v>
      </c>
      <c r="W57">
        <f t="shared" ref="W57:W67" si="2">V57+U57</f>
        <v>0</v>
      </c>
      <c r="X57">
        <f t="shared" si="0"/>
        <v>-133250.4</v>
      </c>
      <c r="Y57">
        <v>133250.4</v>
      </c>
    </row>
    <row r="58" spans="1:25" x14ac:dyDescent="0.3">
      <c r="A58">
        <v>19</v>
      </c>
      <c r="B58">
        <v>101</v>
      </c>
      <c r="C58" t="s">
        <v>45</v>
      </c>
      <c r="E58" t="s">
        <v>156</v>
      </c>
      <c r="F58" t="s">
        <v>157</v>
      </c>
      <c r="G58" t="s">
        <v>369</v>
      </c>
      <c r="H58" t="s">
        <v>220</v>
      </c>
      <c r="I58" t="s">
        <v>28</v>
      </c>
      <c r="K58" t="s">
        <v>31</v>
      </c>
      <c r="O58">
        <v>169</v>
      </c>
      <c r="P58" t="s">
        <v>37</v>
      </c>
      <c r="R58" t="s">
        <v>195</v>
      </c>
      <c r="S58" t="s">
        <v>252</v>
      </c>
      <c r="T58">
        <f>AJ12</f>
        <v>0</v>
      </c>
      <c r="U58">
        <f t="shared" si="1"/>
        <v>0</v>
      </c>
      <c r="W58">
        <f t="shared" si="2"/>
        <v>0</v>
      </c>
      <c r="X58">
        <f t="shared" si="0"/>
        <v>-10275.200000000001</v>
      </c>
      <c r="Y58">
        <v>10275.200000000001</v>
      </c>
    </row>
    <row r="59" spans="1:25" x14ac:dyDescent="0.3">
      <c r="A59">
        <v>20</v>
      </c>
      <c r="B59" t="s">
        <v>17</v>
      </c>
      <c r="C59" t="s">
        <v>85</v>
      </c>
      <c r="D59" t="s">
        <v>370</v>
      </c>
      <c r="E59" t="s">
        <v>98</v>
      </c>
      <c r="F59" t="s">
        <v>104</v>
      </c>
      <c r="G59" t="s">
        <v>28</v>
      </c>
      <c r="H59" t="s">
        <v>220</v>
      </c>
      <c r="I59" t="s">
        <v>28</v>
      </c>
      <c r="K59" t="s">
        <v>32</v>
      </c>
      <c r="O59">
        <v>340</v>
      </c>
      <c r="P59" t="s">
        <v>37</v>
      </c>
      <c r="Q59" t="s">
        <v>168</v>
      </c>
      <c r="R59" t="s">
        <v>196</v>
      </c>
      <c r="S59" t="s">
        <v>249</v>
      </c>
      <c r="T59">
        <f>AD12</f>
        <v>0</v>
      </c>
      <c r="U59">
        <f t="shared" si="1"/>
        <v>0</v>
      </c>
      <c r="W59">
        <f t="shared" si="2"/>
        <v>0</v>
      </c>
      <c r="X59">
        <f t="shared" si="0"/>
        <v>-2206.6</v>
      </c>
      <c r="Y59">
        <v>2206.6</v>
      </c>
    </row>
    <row r="60" spans="1:25" x14ac:dyDescent="0.3">
      <c r="A60">
        <v>21</v>
      </c>
      <c r="B60" t="s">
        <v>18</v>
      </c>
      <c r="C60" t="s">
        <v>46</v>
      </c>
      <c r="E60" t="s">
        <v>105</v>
      </c>
      <c r="F60" t="s">
        <v>106</v>
      </c>
      <c r="H60" t="s">
        <v>216</v>
      </c>
      <c r="I60" t="s">
        <v>28</v>
      </c>
      <c r="K60" t="s">
        <v>33</v>
      </c>
      <c r="M60" t="s">
        <v>307</v>
      </c>
      <c r="N60">
        <v>610</v>
      </c>
      <c r="O60">
        <v>611</v>
      </c>
      <c r="P60" t="s">
        <v>37</v>
      </c>
      <c r="Q60" t="s">
        <v>149</v>
      </c>
      <c r="R60" t="s">
        <v>197</v>
      </c>
      <c r="S60" t="s">
        <v>252</v>
      </c>
      <c r="T60">
        <f>AH12</f>
        <v>0</v>
      </c>
      <c r="U60">
        <f t="shared" si="1"/>
        <v>0</v>
      </c>
      <c r="V60">
        <v>8278.7199999999993</v>
      </c>
      <c r="W60">
        <f t="shared" si="2"/>
        <v>8278.7199999999993</v>
      </c>
      <c r="X60">
        <f t="shared" si="0"/>
        <v>-61272.770000000004</v>
      </c>
      <c r="Y60">
        <v>69551.490000000005</v>
      </c>
    </row>
    <row r="61" spans="1:25" x14ac:dyDescent="0.3">
      <c r="A61">
        <v>22</v>
      </c>
      <c r="B61">
        <v>112</v>
      </c>
      <c r="C61" t="s">
        <v>46</v>
      </c>
      <c r="E61" t="s">
        <v>99</v>
      </c>
      <c r="F61" t="s">
        <v>107</v>
      </c>
      <c r="H61" t="s">
        <v>216</v>
      </c>
      <c r="I61" t="s">
        <v>28</v>
      </c>
      <c r="J61">
        <v>122355</v>
      </c>
      <c r="K61" t="s">
        <v>169</v>
      </c>
      <c r="O61">
        <v>96</v>
      </c>
      <c r="P61" t="s">
        <v>37</v>
      </c>
      <c r="Q61" t="s">
        <v>170</v>
      </c>
      <c r="R61" t="s">
        <v>169</v>
      </c>
      <c r="S61" t="s">
        <v>252</v>
      </c>
      <c r="T61">
        <f>AI12</f>
        <v>0</v>
      </c>
      <c r="U61">
        <f t="shared" si="1"/>
        <v>0</v>
      </c>
      <c r="W61">
        <f t="shared" si="2"/>
        <v>0</v>
      </c>
      <c r="X61">
        <f t="shared" si="0"/>
        <v>-6864</v>
      </c>
      <c r="Y61">
        <v>6864</v>
      </c>
    </row>
    <row r="62" spans="1:25" x14ac:dyDescent="0.3">
      <c r="A62">
        <v>23</v>
      </c>
      <c r="B62" t="s">
        <v>19</v>
      </c>
      <c r="C62" t="s">
        <v>47</v>
      </c>
      <c r="D62" t="s">
        <v>371</v>
      </c>
      <c r="E62" t="s">
        <v>108</v>
      </c>
      <c r="F62" t="s">
        <v>109</v>
      </c>
      <c r="G62" t="s">
        <v>372</v>
      </c>
      <c r="H62" t="s">
        <v>220</v>
      </c>
      <c r="I62" t="s">
        <v>28</v>
      </c>
      <c r="J62" t="s">
        <v>373</v>
      </c>
      <c r="K62">
        <v>100090</v>
      </c>
      <c r="M62" t="s">
        <v>308</v>
      </c>
      <c r="O62">
        <v>161</v>
      </c>
      <c r="P62" t="s">
        <v>37</v>
      </c>
      <c r="Q62" t="s">
        <v>171</v>
      </c>
      <c r="R62" t="s">
        <v>198</v>
      </c>
      <c r="S62" t="s">
        <v>249</v>
      </c>
      <c r="T62">
        <f>AD12</f>
        <v>0</v>
      </c>
      <c r="U62">
        <f t="shared" si="1"/>
        <v>0</v>
      </c>
      <c r="V62">
        <v>1445.49</v>
      </c>
      <c r="W62">
        <f t="shared" si="2"/>
        <v>1445.49</v>
      </c>
      <c r="X62">
        <f t="shared" si="0"/>
        <v>-22207.59</v>
      </c>
      <c r="Y62">
        <v>23653.08</v>
      </c>
    </row>
    <row r="63" spans="1:25" x14ac:dyDescent="0.3">
      <c r="A63">
        <v>24</v>
      </c>
      <c r="B63" t="s">
        <v>20</v>
      </c>
      <c r="C63" t="s">
        <v>48</v>
      </c>
      <c r="D63" t="s">
        <v>343</v>
      </c>
      <c r="E63" t="s">
        <v>108</v>
      </c>
      <c r="F63" t="s">
        <v>110</v>
      </c>
      <c r="G63" t="s">
        <v>28</v>
      </c>
      <c r="H63" t="s">
        <v>215</v>
      </c>
      <c r="I63" t="s">
        <v>28</v>
      </c>
      <c r="J63">
        <v>100378</v>
      </c>
      <c r="K63">
        <v>100380</v>
      </c>
      <c r="M63" t="s">
        <v>309</v>
      </c>
      <c r="O63">
        <v>304</v>
      </c>
      <c r="P63" t="s">
        <v>37</v>
      </c>
      <c r="Q63" t="s">
        <v>172</v>
      </c>
      <c r="R63" t="s">
        <v>199</v>
      </c>
      <c r="S63" t="s">
        <v>249</v>
      </c>
      <c r="T63">
        <f>AD15</f>
        <v>0</v>
      </c>
      <c r="U63">
        <f>T63*O63</f>
        <v>0</v>
      </c>
      <c r="V63">
        <v>5387.74</v>
      </c>
      <c r="W63">
        <f t="shared" si="2"/>
        <v>5387.74</v>
      </c>
      <c r="X63">
        <f t="shared" si="0"/>
        <v>-1435.9099999999999</v>
      </c>
      <c r="Y63">
        <v>6823.65</v>
      </c>
    </row>
    <row r="64" spans="1:25" x14ac:dyDescent="0.3">
      <c r="A64">
        <v>25</v>
      </c>
      <c r="B64" t="s">
        <v>21</v>
      </c>
      <c r="C64" t="s">
        <v>48</v>
      </c>
      <c r="E64" t="s">
        <v>65</v>
      </c>
      <c r="F64" t="s">
        <v>110</v>
      </c>
      <c r="G64" t="s">
        <v>342</v>
      </c>
      <c r="H64" t="s">
        <v>215</v>
      </c>
      <c r="I64" t="s">
        <v>28</v>
      </c>
      <c r="J64">
        <v>100080</v>
      </c>
      <c r="K64">
        <v>100355</v>
      </c>
      <c r="M64" t="s">
        <v>310</v>
      </c>
      <c r="O64">
        <v>289</v>
      </c>
      <c r="P64" t="s">
        <v>37</v>
      </c>
      <c r="Q64" t="s">
        <v>173</v>
      </c>
      <c r="R64" t="s">
        <v>200</v>
      </c>
      <c r="S64" t="s">
        <v>249</v>
      </c>
      <c r="T64">
        <f>AD15</f>
        <v>0</v>
      </c>
      <c r="U64">
        <f>T64*O64</f>
        <v>0</v>
      </c>
      <c r="V64">
        <v>3022.39</v>
      </c>
      <c r="W64">
        <f t="shared" si="2"/>
        <v>3022.39</v>
      </c>
      <c r="X64">
        <f t="shared" si="0"/>
        <v>-1574.3399999999997</v>
      </c>
      <c r="Y64">
        <v>4596.7299999999996</v>
      </c>
    </row>
    <row r="65" spans="1:25" x14ac:dyDescent="0.3">
      <c r="A65">
        <v>26</v>
      </c>
      <c r="B65" t="s">
        <v>22</v>
      </c>
      <c r="C65" t="s">
        <v>48</v>
      </c>
      <c r="E65" t="s">
        <v>65</v>
      </c>
      <c r="F65" t="s">
        <v>110</v>
      </c>
      <c r="H65" t="s">
        <v>215</v>
      </c>
      <c r="I65" t="s">
        <v>28</v>
      </c>
      <c r="J65">
        <v>100029</v>
      </c>
      <c r="K65">
        <v>100388</v>
      </c>
      <c r="M65" t="s">
        <v>304</v>
      </c>
      <c r="O65">
        <v>102</v>
      </c>
      <c r="P65" t="s">
        <v>37</v>
      </c>
      <c r="Q65" t="s">
        <v>174</v>
      </c>
      <c r="R65" t="s">
        <v>201</v>
      </c>
      <c r="S65" t="s">
        <v>249</v>
      </c>
      <c r="T65">
        <f>AD15</f>
        <v>0</v>
      </c>
      <c r="U65">
        <f>T65*O65</f>
        <v>0</v>
      </c>
      <c r="V65">
        <v>1051.27</v>
      </c>
      <c r="W65">
        <f t="shared" si="2"/>
        <v>1051.27</v>
      </c>
      <c r="X65">
        <f t="shared" si="0"/>
        <v>-557.19000000000005</v>
      </c>
      <c r="Y65">
        <v>1608.46</v>
      </c>
    </row>
    <row r="66" spans="1:25" x14ac:dyDescent="0.3">
      <c r="A66">
        <v>27</v>
      </c>
      <c r="B66">
        <v>125</v>
      </c>
      <c r="C66" t="s">
        <v>50</v>
      </c>
      <c r="E66" t="s">
        <v>66</v>
      </c>
      <c r="F66" t="s">
        <v>28</v>
      </c>
      <c r="G66" t="s">
        <v>216</v>
      </c>
      <c r="H66" t="s">
        <v>221</v>
      </c>
      <c r="I66" t="s">
        <v>28</v>
      </c>
      <c r="K66">
        <v>115776</v>
      </c>
      <c r="O66">
        <v>171</v>
      </c>
      <c r="P66" t="s">
        <v>37</v>
      </c>
      <c r="Q66" t="s">
        <v>173</v>
      </c>
      <c r="R66" t="s">
        <v>202</v>
      </c>
      <c r="S66" t="s">
        <v>251</v>
      </c>
      <c r="T66" t="s">
        <v>334</v>
      </c>
      <c r="U66">
        <f>0.7*147.68*O66</f>
        <v>17677.296000000002</v>
      </c>
      <c r="W66">
        <f t="shared" si="2"/>
        <v>17677.296000000002</v>
      </c>
      <c r="X66">
        <f t="shared" si="0"/>
        <v>-6613.2539999999972</v>
      </c>
      <c r="Y66">
        <v>24290.55</v>
      </c>
    </row>
    <row r="67" spans="1:25" x14ac:dyDescent="0.3">
      <c r="A67">
        <v>28</v>
      </c>
      <c r="B67">
        <v>126</v>
      </c>
      <c r="C67" t="s">
        <v>51</v>
      </c>
      <c r="E67" t="s">
        <v>99</v>
      </c>
      <c r="F67" t="s">
        <v>111</v>
      </c>
      <c r="G67" t="s">
        <v>374</v>
      </c>
      <c r="H67" t="s">
        <v>213</v>
      </c>
      <c r="I67" t="s">
        <v>28</v>
      </c>
      <c r="K67">
        <v>112618</v>
      </c>
      <c r="M67" t="s">
        <v>311</v>
      </c>
      <c r="O67">
        <v>189</v>
      </c>
      <c r="P67" t="s">
        <v>37</v>
      </c>
      <c r="Q67" t="s">
        <v>173</v>
      </c>
      <c r="R67" t="s">
        <v>202</v>
      </c>
      <c r="S67" t="s">
        <v>251</v>
      </c>
      <c r="T67">
        <f>AF12</f>
        <v>0</v>
      </c>
      <c r="U67">
        <f>T67*O67</f>
        <v>0</v>
      </c>
      <c r="V67">
        <v>6701.82</v>
      </c>
      <c r="W67">
        <f t="shared" si="2"/>
        <v>6701.82</v>
      </c>
      <c r="X67">
        <f t="shared" si="0"/>
        <v>-558.57000000000062</v>
      </c>
      <c r="Y67">
        <v>7260.39</v>
      </c>
    </row>
    <row r="68" spans="1:25" x14ac:dyDescent="0.3">
      <c r="A68">
        <v>29</v>
      </c>
      <c r="B68" t="s">
        <v>295</v>
      </c>
      <c r="C68" t="s">
        <v>41</v>
      </c>
      <c r="E68" t="s">
        <v>67</v>
      </c>
      <c r="H68" t="s">
        <v>216</v>
      </c>
      <c r="I68" t="s">
        <v>28</v>
      </c>
      <c r="K68">
        <v>126627</v>
      </c>
      <c r="L68" t="s">
        <v>375</v>
      </c>
      <c r="M68" t="s">
        <v>262</v>
      </c>
      <c r="O68">
        <v>822</v>
      </c>
      <c r="P68" t="s">
        <v>37</v>
      </c>
      <c r="Q68" t="s">
        <v>150</v>
      </c>
      <c r="R68" t="s">
        <v>240</v>
      </c>
      <c r="S68" t="s">
        <v>252</v>
      </c>
      <c r="T68">
        <f>AI12</f>
        <v>0</v>
      </c>
      <c r="U68">
        <f>T68*O68</f>
        <v>0</v>
      </c>
      <c r="V68">
        <f>35*29*AC18</f>
        <v>0</v>
      </c>
      <c r="W68">
        <f>V68+U68+V69+V70+V71+V72+V73+V74+V75+V76</f>
        <v>9927.4</v>
      </c>
      <c r="X68">
        <f t="shared" si="0"/>
        <v>-106152.96000000001</v>
      </c>
      <c r="Y68">
        <v>116080.36</v>
      </c>
    </row>
    <row r="69" spans="1:25" x14ac:dyDescent="0.3">
      <c r="L69" t="s">
        <v>376</v>
      </c>
      <c r="M69" t="s">
        <v>263</v>
      </c>
      <c r="V69">
        <f>35*71*AC18</f>
        <v>0</v>
      </c>
      <c r="X69">
        <f t="shared" si="0"/>
        <v>0</v>
      </c>
    </row>
    <row r="70" spans="1:25" x14ac:dyDescent="0.3">
      <c r="J70">
        <v>119681</v>
      </c>
      <c r="L70" t="s">
        <v>377</v>
      </c>
      <c r="M70" t="s">
        <v>258</v>
      </c>
      <c r="N70">
        <v>886</v>
      </c>
      <c r="V70">
        <f>35*22*AC18</f>
        <v>0</v>
      </c>
      <c r="X70">
        <f t="shared" si="0"/>
        <v>0</v>
      </c>
    </row>
    <row r="71" spans="1:25" x14ac:dyDescent="0.3">
      <c r="L71" t="s">
        <v>378</v>
      </c>
      <c r="M71" t="s">
        <v>286</v>
      </c>
      <c r="V71">
        <f>35*18*AC18</f>
        <v>0</v>
      </c>
      <c r="X71">
        <f t="shared" si="0"/>
        <v>0</v>
      </c>
    </row>
    <row r="72" spans="1:25" x14ac:dyDescent="0.3">
      <c r="L72" t="s">
        <v>379</v>
      </c>
      <c r="M72" t="s">
        <v>264</v>
      </c>
      <c r="V72">
        <f>35*10*AC18</f>
        <v>0</v>
      </c>
      <c r="X72">
        <f t="shared" si="0"/>
        <v>0</v>
      </c>
    </row>
    <row r="73" spans="1:25" x14ac:dyDescent="0.3">
      <c r="L73" t="s">
        <v>380</v>
      </c>
      <c r="M73" t="s">
        <v>265</v>
      </c>
      <c r="V73">
        <f>35*15*AC18</f>
        <v>0</v>
      </c>
      <c r="X73">
        <f t="shared" si="0"/>
        <v>0</v>
      </c>
    </row>
    <row r="74" spans="1:25" x14ac:dyDescent="0.3">
      <c r="L74" t="s">
        <v>381</v>
      </c>
      <c r="M74" t="s">
        <v>287</v>
      </c>
      <c r="V74">
        <f>35*55*AC18</f>
        <v>0</v>
      </c>
      <c r="X74">
        <f t="shared" si="0"/>
        <v>0</v>
      </c>
    </row>
    <row r="75" spans="1:25" x14ac:dyDescent="0.3">
      <c r="L75" t="s">
        <v>382</v>
      </c>
      <c r="M75" t="s">
        <v>288</v>
      </c>
      <c r="V75">
        <f>35*44*AC18</f>
        <v>0</v>
      </c>
      <c r="X75">
        <f t="shared" ref="X75:X112" si="3">W75-Y75</f>
        <v>0</v>
      </c>
    </row>
    <row r="76" spans="1:25" x14ac:dyDescent="0.3">
      <c r="L76" t="s">
        <v>383</v>
      </c>
      <c r="M76" t="s">
        <v>312</v>
      </c>
      <c r="V76">
        <v>9927.4</v>
      </c>
      <c r="X76">
        <f t="shared" si="3"/>
        <v>0</v>
      </c>
    </row>
    <row r="77" spans="1:25" x14ac:dyDescent="0.3">
      <c r="A77">
        <v>30</v>
      </c>
      <c r="B77" t="s">
        <v>23</v>
      </c>
      <c r="C77" t="s">
        <v>41</v>
      </c>
      <c r="E77" t="s">
        <v>113</v>
      </c>
      <c r="F77" t="s">
        <v>112</v>
      </c>
      <c r="H77" t="s">
        <v>216</v>
      </c>
      <c r="I77" t="s">
        <v>28</v>
      </c>
      <c r="K77">
        <v>125469</v>
      </c>
      <c r="M77" t="s">
        <v>141</v>
      </c>
      <c r="O77">
        <v>63</v>
      </c>
      <c r="P77" t="s">
        <v>37</v>
      </c>
      <c r="Q77" t="s">
        <v>151</v>
      </c>
      <c r="R77" t="s">
        <v>240</v>
      </c>
      <c r="S77" t="s">
        <v>252</v>
      </c>
      <c r="T77">
        <f>AI12</f>
        <v>0</v>
      </c>
      <c r="U77">
        <f>T77*O77</f>
        <v>0</v>
      </c>
      <c r="W77">
        <f>V77+U77</f>
        <v>0</v>
      </c>
      <c r="X77">
        <f t="shared" si="3"/>
        <v>0</v>
      </c>
      <c r="Y77">
        <v>0</v>
      </c>
    </row>
    <row r="78" spans="1:25" x14ac:dyDescent="0.3">
      <c r="A78">
        <v>31</v>
      </c>
      <c r="B78" t="s">
        <v>296</v>
      </c>
      <c r="C78" t="s">
        <v>52</v>
      </c>
      <c r="E78" t="s">
        <v>160</v>
      </c>
      <c r="F78" t="s">
        <v>161</v>
      </c>
      <c r="G78" t="s">
        <v>369</v>
      </c>
      <c r="H78" t="s">
        <v>216</v>
      </c>
      <c r="I78" t="s">
        <v>28</v>
      </c>
      <c r="K78">
        <v>541</v>
      </c>
      <c r="L78" t="s">
        <v>384</v>
      </c>
      <c r="M78" t="s">
        <v>326</v>
      </c>
      <c r="O78">
        <v>1855</v>
      </c>
      <c r="P78" t="s">
        <v>37</v>
      </c>
      <c r="Q78" t="s">
        <v>173</v>
      </c>
      <c r="R78" t="s">
        <v>241</v>
      </c>
      <c r="S78" t="s">
        <v>252</v>
      </c>
      <c r="T78">
        <f>AI12</f>
        <v>0</v>
      </c>
      <c r="U78">
        <f>T78*O78</f>
        <v>0</v>
      </c>
      <c r="V78">
        <f>62*AE22</f>
        <v>0</v>
      </c>
      <c r="W78">
        <f>V78+U78+V79</f>
        <v>51499.39</v>
      </c>
      <c r="X78">
        <f t="shared" si="3"/>
        <v>-141440.84999999998</v>
      </c>
      <c r="Y78">
        <v>192940.24</v>
      </c>
    </row>
    <row r="79" spans="1:25" x14ac:dyDescent="0.3">
      <c r="M79" t="s">
        <v>313</v>
      </c>
      <c r="V79">
        <v>51499.39</v>
      </c>
      <c r="X79">
        <f t="shared" si="3"/>
        <v>0</v>
      </c>
    </row>
    <row r="80" spans="1:25" x14ac:dyDescent="0.3">
      <c r="A80">
        <v>32</v>
      </c>
      <c r="B80">
        <v>149</v>
      </c>
      <c r="C80" t="s">
        <v>53</v>
      </c>
      <c r="E80" t="s">
        <v>114</v>
      </c>
      <c r="F80" t="s">
        <v>115</v>
      </c>
      <c r="G80" t="s">
        <v>369</v>
      </c>
      <c r="H80" t="s">
        <v>216</v>
      </c>
      <c r="I80" t="s">
        <v>28</v>
      </c>
      <c r="J80">
        <v>105928</v>
      </c>
      <c r="K80">
        <v>125279</v>
      </c>
      <c r="M80" t="s">
        <v>314</v>
      </c>
      <c r="O80">
        <v>571</v>
      </c>
      <c r="P80" t="s">
        <v>37</v>
      </c>
      <c r="Q80" t="s">
        <v>175</v>
      </c>
      <c r="R80" t="s">
        <v>204</v>
      </c>
      <c r="S80" t="s">
        <v>252</v>
      </c>
      <c r="T80">
        <f>AI12</f>
        <v>0</v>
      </c>
      <c r="U80">
        <f>T80*O80</f>
        <v>0</v>
      </c>
      <c r="V80">
        <v>1131.49</v>
      </c>
      <c r="W80">
        <f>V80+U80</f>
        <v>1131.49</v>
      </c>
      <c r="X80">
        <f t="shared" si="3"/>
        <v>-34710.89</v>
      </c>
      <c r="Y80">
        <v>35842.379999999997</v>
      </c>
    </row>
    <row r="81" spans="1:25" x14ac:dyDescent="0.3">
      <c r="A81">
        <v>33</v>
      </c>
      <c r="B81">
        <v>150</v>
      </c>
      <c r="C81" t="s">
        <v>53</v>
      </c>
      <c r="E81" t="s">
        <v>116</v>
      </c>
      <c r="F81" t="s">
        <v>117</v>
      </c>
      <c r="G81" t="s">
        <v>216</v>
      </c>
      <c r="H81" t="s">
        <v>80</v>
      </c>
      <c r="I81" t="s">
        <v>28</v>
      </c>
      <c r="K81" t="s">
        <v>34</v>
      </c>
      <c r="M81" t="s">
        <v>315</v>
      </c>
      <c r="O81">
        <v>354</v>
      </c>
      <c r="P81" t="s">
        <v>37</v>
      </c>
      <c r="Q81" t="s">
        <v>173</v>
      </c>
      <c r="R81" t="s">
        <v>203</v>
      </c>
      <c r="S81" t="s">
        <v>252</v>
      </c>
      <c r="T81" t="s">
        <v>327</v>
      </c>
      <c r="U81">
        <f>277*105.56</f>
        <v>29240.12</v>
      </c>
      <c r="V81">
        <v>3942.25</v>
      </c>
      <c r="W81">
        <f>V81+U81+U82</f>
        <v>38033.369999999995</v>
      </c>
      <c r="X81">
        <f t="shared" si="3"/>
        <v>-1553.1100000000079</v>
      </c>
      <c r="Y81">
        <v>39586.480000000003</v>
      </c>
    </row>
    <row r="82" spans="1:25" x14ac:dyDescent="0.3">
      <c r="U82">
        <f>77*63</f>
        <v>4851</v>
      </c>
      <c r="X82">
        <f t="shared" si="3"/>
        <v>0</v>
      </c>
    </row>
    <row r="83" spans="1:25" x14ac:dyDescent="0.3">
      <c r="A83">
        <v>34</v>
      </c>
      <c r="B83" t="s">
        <v>143</v>
      </c>
      <c r="C83" t="s">
        <v>54</v>
      </c>
      <c r="E83" t="s">
        <v>118</v>
      </c>
      <c r="F83" t="s">
        <v>119</v>
      </c>
      <c r="G83" t="s">
        <v>369</v>
      </c>
      <c r="H83" t="s">
        <v>216</v>
      </c>
      <c r="I83" t="s">
        <v>28</v>
      </c>
      <c r="K83" t="s">
        <v>35</v>
      </c>
      <c r="L83" t="s">
        <v>385</v>
      </c>
      <c r="M83" t="s">
        <v>142</v>
      </c>
      <c r="O83">
        <v>226</v>
      </c>
      <c r="P83" t="s">
        <v>37</v>
      </c>
      <c r="Q83" t="s">
        <v>176</v>
      </c>
      <c r="R83" t="s">
        <v>205</v>
      </c>
      <c r="S83" t="s">
        <v>252</v>
      </c>
      <c r="T83">
        <f>AI12</f>
        <v>0</v>
      </c>
      <c r="U83">
        <f>T83*O83</f>
        <v>0</v>
      </c>
      <c r="V83">
        <f>41*AE22</f>
        <v>0</v>
      </c>
      <c r="W83">
        <f>V83+U83+V84</f>
        <v>3548.02</v>
      </c>
      <c r="X83">
        <f t="shared" si="3"/>
        <v>-13387.130000000001</v>
      </c>
      <c r="Y83">
        <v>16935.150000000001</v>
      </c>
    </row>
    <row r="84" spans="1:25" x14ac:dyDescent="0.3">
      <c r="M84" t="s">
        <v>316</v>
      </c>
      <c r="V84">
        <v>3548.02</v>
      </c>
      <c r="X84">
        <f t="shared" si="3"/>
        <v>0</v>
      </c>
    </row>
    <row r="85" spans="1:25" x14ac:dyDescent="0.3">
      <c r="A85">
        <v>35</v>
      </c>
      <c r="B85" t="s">
        <v>297</v>
      </c>
      <c r="C85" t="s">
        <v>54</v>
      </c>
      <c r="D85" t="s">
        <v>386</v>
      </c>
      <c r="E85" t="s">
        <v>118</v>
      </c>
      <c r="F85" t="s">
        <v>120</v>
      </c>
      <c r="G85" t="s">
        <v>28</v>
      </c>
      <c r="H85" t="s">
        <v>213</v>
      </c>
      <c r="I85" t="s">
        <v>28</v>
      </c>
      <c r="J85" t="s">
        <v>387</v>
      </c>
      <c r="K85">
        <v>100001</v>
      </c>
      <c r="L85" t="s">
        <v>388</v>
      </c>
      <c r="M85" t="s">
        <v>328</v>
      </c>
      <c r="O85">
        <v>486</v>
      </c>
      <c r="P85" t="s">
        <v>37</v>
      </c>
      <c r="Q85" t="s">
        <v>177</v>
      </c>
      <c r="R85" t="s">
        <v>242</v>
      </c>
      <c r="S85" t="s">
        <v>252</v>
      </c>
      <c r="T85">
        <f>AI12</f>
        <v>0</v>
      </c>
      <c r="U85">
        <f>T85*O85</f>
        <v>0</v>
      </c>
      <c r="V85">
        <f>6*AE22</f>
        <v>0</v>
      </c>
      <c r="W85">
        <f>V85+U85</f>
        <v>0</v>
      </c>
      <c r="X85">
        <f t="shared" si="3"/>
        <v>-13321.05</v>
      </c>
      <c r="Y85">
        <v>13321.05</v>
      </c>
    </row>
    <row r="86" spans="1:25" x14ac:dyDescent="0.3">
      <c r="M86" t="s">
        <v>317</v>
      </c>
      <c r="V86">
        <v>7884.49</v>
      </c>
      <c r="X86">
        <f t="shared" si="3"/>
        <v>0</v>
      </c>
    </row>
    <row r="87" spans="1:25" x14ac:dyDescent="0.3">
      <c r="A87">
        <v>36</v>
      </c>
      <c r="B87">
        <v>155</v>
      </c>
      <c r="C87" t="s">
        <v>78</v>
      </c>
      <c r="D87" t="s">
        <v>400</v>
      </c>
      <c r="E87" t="s">
        <v>118</v>
      </c>
      <c r="F87" t="s">
        <v>121</v>
      </c>
      <c r="G87" t="s">
        <v>28</v>
      </c>
      <c r="H87" t="s">
        <v>220</v>
      </c>
      <c r="I87" t="s">
        <v>28</v>
      </c>
      <c r="J87" t="s">
        <v>28</v>
      </c>
      <c r="K87">
        <v>125487</v>
      </c>
      <c r="N87">
        <v>172</v>
      </c>
      <c r="O87">
        <v>173</v>
      </c>
      <c r="P87" t="s">
        <v>37</v>
      </c>
      <c r="Q87" t="s">
        <v>178</v>
      </c>
      <c r="R87" t="s">
        <v>206</v>
      </c>
      <c r="S87" t="s">
        <v>249</v>
      </c>
      <c r="T87">
        <f>AD12</f>
        <v>0</v>
      </c>
      <c r="U87">
        <f>T87*O87</f>
        <v>0</v>
      </c>
      <c r="W87">
        <f>V87+U87</f>
        <v>0</v>
      </c>
      <c r="X87">
        <f t="shared" si="3"/>
        <v>-1116.28</v>
      </c>
      <c r="Y87">
        <v>1116.28</v>
      </c>
    </row>
    <row r="88" spans="1:25" x14ac:dyDescent="0.3">
      <c r="A88">
        <v>37</v>
      </c>
      <c r="B88" t="s">
        <v>298</v>
      </c>
      <c r="C88" t="s">
        <v>55</v>
      </c>
      <c r="D88" t="s">
        <v>389</v>
      </c>
      <c r="E88" t="s">
        <v>122</v>
      </c>
      <c r="F88" t="s">
        <v>123</v>
      </c>
      <c r="G88" t="s">
        <v>390</v>
      </c>
      <c r="H88" t="s">
        <v>216</v>
      </c>
      <c r="I88" t="s">
        <v>28</v>
      </c>
      <c r="J88" t="s">
        <v>401</v>
      </c>
      <c r="K88" t="s">
        <v>402</v>
      </c>
      <c r="M88" t="s">
        <v>60</v>
      </c>
      <c r="O88">
        <v>1346</v>
      </c>
      <c r="P88" t="s">
        <v>37</v>
      </c>
      <c r="Q88" t="s">
        <v>222</v>
      </c>
      <c r="R88" t="s">
        <v>243</v>
      </c>
      <c r="S88" t="s">
        <v>266</v>
      </c>
      <c r="T88" t="s">
        <v>267</v>
      </c>
      <c r="U88">
        <f>359*AB12</f>
        <v>0</v>
      </c>
      <c r="V88">
        <f>AE22*26</f>
        <v>0</v>
      </c>
      <c r="W88">
        <f>V88+U88+U89+U90+U91+V92</f>
        <v>41704.780000000006</v>
      </c>
      <c r="X88">
        <f t="shared" si="3"/>
        <v>-61630.479999999989</v>
      </c>
      <c r="Y88">
        <v>103335.26</v>
      </c>
    </row>
    <row r="89" spans="1:25" x14ac:dyDescent="0.3">
      <c r="U89">
        <f>109*AB12</f>
        <v>0</v>
      </c>
      <c r="X89">
        <f t="shared" si="3"/>
        <v>0</v>
      </c>
    </row>
    <row r="90" spans="1:25" x14ac:dyDescent="0.3">
      <c r="U90">
        <f>225*AH12</f>
        <v>0</v>
      </c>
      <c r="X90">
        <f t="shared" si="3"/>
        <v>0</v>
      </c>
    </row>
    <row r="91" spans="1:25" x14ac:dyDescent="0.3">
      <c r="U91">
        <f>653*AI12</f>
        <v>0</v>
      </c>
      <c r="X91">
        <f t="shared" si="3"/>
        <v>0</v>
      </c>
    </row>
    <row r="92" spans="1:25" x14ac:dyDescent="0.3">
      <c r="M92" t="s">
        <v>319</v>
      </c>
      <c r="V92">
        <f>33135.26+4205.06+1210.66+3153.8</f>
        <v>41704.780000000006</v>
      </c>
      <c r="X92">
        <f t="shared" si="3"/>
        <v>0</v>
      </c>
    </row>
    <row r="93" spans="1:25" x14ac:dyDescent="0.3">
      <c r="A93">
        <v>38</v>
      </c>
      <c r="B93">
        <v>160</v>
      </c>
      <c r="C93" t="s">
        <v>39</v>
      </c>
      <c r="E93" t="s">
        <v>124</v>
      </c>
      <c r="F93" t="s">
        <v>125</v>
      </c>
      <c r="H93" t="s">
        <v>220</v>
      </c>
      <c r="I93" t="s">
        <v>28</v>
      </c>
      <c r="K93">
        <v>121932</v>
      </c>
      <c r="M93" t="s">
        <v>310</v>
      </c>
      <c r="N93">
        <v>705</v>
      </c>
      <c r="O93">
        <v>703</v>
      </c>
      <c r="P93" t="s">
        <v>37</v>
      </c>
      <c r="Q93" t="s">
        <v>152</v>
      </c>
      <c r="R93" t="s">
        <v>197</v>
      </c>
      <c r="S93" t="s">
        <v>252</v>
      </c>
      <c r="T93">
        <f>AJ12</f>
        <v>0</v>
      </c>
      <c r="U93">
        <f>T93*O93</f>
        <v>0</v>
      </c>
      <c r="V93">
        <v>2784.52</v>
      </c>
      <c r="W93">
        <f>V93+U93</f>
        <v>2784.52</v>
      </c>
      <c r="X93">
        <f t="shared" si="3"/>
        <v>-42502.36</v>
      </c>
      <c r="Y93">
        <v>45286.879999999997</v>
      </c>
    </row>
    <row r="94" spans="1:25" x14ac:dyDescent="0.3">
      <c r="A94">
        <v>39</v>
      </c>
      <c r="B94">
        <v>161</v>
      </c>
      <c r="C94" t="s">
        <v>79</v>
      </c>
      <c r="D94" t="s">
        <v>391</v>
      </c>
      <c r="E94" t="s">
        <v>126</v>
      </c>
      <c r="F94" t="s">
        <v>127</v>
      </c>
      <c r="H94" t="s">
        <v>220</v>
      </c>
      <c r="I94" t="s">
        <v>28</v>
      </c>
      <c r="K94">
        <v>763</v>
      </c>
      <c r="O94">
        <v>448</v>
      </c>
      <c r="P94" t="s">
        <v>37</v>
      </c>
      <c r="Q94" t="s">
        <v>179</v>
      </c>
      <c r="R94" t="s">
        <v>207</v>
      </c>
      <c r="S94" t="s">
        <v>249</v>
      </c>
      <c r="T94">
        <f>AD12</f>
        <v>0</v>
      </c>
      <c r="U94">
        <f>T94*O94</f>
        <v>0</v>
      </c>
      <c r="W94">
        <f>V94+U94</f>
        <v>0</v>
      </c>
      <c r="X94">
        <f t="shared" si="3"/>
        <v>-64189.440000000002</v>
      </c>
      <c r="Y94">
        <v>64189.440000000002</v>
      </c>
    </row>
    <row r="95" spans="1:25" x14ac:dyDescent="0.3">
      <c r="A95">
        <v>40</v>
      </c>
      <c r="B95" t="s">
        <v>185</v>
      </c>
      <c r="C95" t="s">
        <v>56</v>
      </c>
      <c r="E95" t="s">
        <v>128</v>
      </c>
      <c r="F95" t="s">
        <v>129</v>
      </c>
      <c r="H95" t="s">
        <v>80</v>
      </c>
      <c r="K95">
        <v>113549</v>
      </c>
      <c r="L95" t="s">
        <v>395</v>
      </c>
      <c r="M95" t="s">
        <v>318</v>
      </c>
      <c r="O95">
        <v>1228</v>
      </c>
      <c r="S95" t="s">
        <v>251</v>
      </c>
      <c r="T95" t="s">
        <v>329</v>
      </c>
      <c r="U95">
        <f>147.68*676</f>
        <v>99831.680000000008</v>
      </c>
      <c r="V95">
        <f>1158.93*3+3669.95</f>
        <v>7146.74</v>
      </c>
      <c r="W95">
        <f>V96+U95+V97+V99+V95+U98</f>
        <v>176287.54</v>
      </c>
      <c r="X95">
        <f t="shared" si="3"/>
        <v>-209937.72</v>
      </c>
      <c r="Y95">
        <v>386225.26</v>
      </c>
    </row>
    <row r="96" spans="1:25" x14ac:dyDescent="0.3">
      <c r="I96" t="s">
        <v>28</v>
      </c>
      <c r="M96" t="s">
        <v>159</v>
      </c>
      <c r="P96" t="s">
        <v>37</v>
      </c>
      <c r="Q96" t="s">
        <v>180</v>
      </c>
      <c r="R96" t="s">
        <v>244</v>
      </c>
      <c r="V96">
        <f>147*217*AC18</f>
        <v>0</v>
      </c>
      <c r="X96">
        <f t="shared" si="3"/>
        <v>0</v>
      </c>
    </row>
    <row r="97" spans="1:25" x14ac:dyDescent="0.3">
      <c r="G97" t="s">
        <v>213</v>
      </c>
      <c r="L97" t="s">
        <v>392</v>
      </c>
      <c r="V97">
        <f>26*38*AC18</f>
        <v>0</v>
      </c>
      <c r="X97">
        <f t="shared" si="3"/>
        <v>0</v>
      </c>
    </row>
    <row r="98" spans="1:25" x14ac:dyDescent="0.3">
      <c r="L98" t="s">
        <v>393</v>
      </c>
      <c r="U98">
        <f>125.56*552</f>
        <v>69309.119999999995</v>
      </c>
      <c r="X98">
        <f t="shared" si="3"/>
        <v>0</v>
      </c>
    </row>
    <row r="99" spans="1:25" x14ac:dyDescent="0.3">
      <c r="L99" t="s">
        <v>394</v>
      </c>
      <c r="V99">
        <f>26*34*AC18</f>
        <v>0</v>
      </c>
      <c r="X99">
        <f t="shared" si="3"/>
        <v>0</v>
      </c>
    </row>
    <row r="100" spans="1:25" x14ac:dyDescent="0.3">
      <c r="X100">
        <f t="shared" si="3"/>
        <v>0</v>
      </c>
    </row>
    <row r="101" spans="1:25" x14ac:dyDescent="0.3">
      <c r="A101">
        <v>41</v>
      </c>
      <c r="B101">
        <v>179</v>
      </c>
      <c r="C101" t="s">
        <v>68</v>
      </c>
      <c r="D101" t="s">
        <v>396</v>
      </c>
      <c r="E101" t="s">
        <v>81</v>
      </c>
      <c r="F101" t="s">
        <v>28</v>
      </c>
      <c r="H101" t="s">
        <v>213</v>
      </c>
      <c r="K101">
        <v>102723</v>
      </c>
      <c r="O101">
        <v>64</v>
      </c>
      <c r="P101" t="s">
        <v>37</v>
      </c>
      <c r="Q101" t="s">
        <v>181</v>
      </c>
      <c r="R101" t="s">
        <v>208</v>
      </c>
      <c r="S101" t="s">
        <v>251</v>
      </c>
      <c r="T101">
        <f>AF12</f>
        <v>0</v>
      </c>
      <c r="U101">
        <f>T101*O101</f>
        <v>0</v>
      </c>
      <c r="W101">
        <f>V101+U101</f>
        <v>0</v>
      </c>
      <c r="X101">
        <f t="shared" si="3"/>
        <v>-9091.2000000000007</v>
      </c>
      <c r="Y101">
        <v>9091.2000000000007</v>
      </c>
    </row>
    <row r="102" spans="1:25" x14ac:dyDescent="0.3">
      <c r="A102">
        <v>42</v>
      </c>
      <c r="B102" t="s">
        <v>24</v>
      </c>
      <c r="C102" t="s">
        <v>57</v>
      </c>
      <c r="E102" t="s">
        <v>136</v>
      </c>
      <c r="F102" t="s">
        <v>137</v>
      </c>
      <c r="G102" t="s">
        <v>342</v>
      </c>
      <c r="H102" t="s">
        <v>215</v>
      </c>
      <c r="I102" t="s">
        <v>28</v>
      </c>
      <c r="K102">
        <v>3558</v>
      </c>
      <c r="O102">
        <v>117</v>
      </c>
      <c r="P102" t="s">
        <v>37</v>
      </c>
      <c r="Q102" t="s">
        <v>182</v>
      </c>
      <c r="R102" t="s">
        <v>209</v>
      </c>
      <c r="W102">
        <f>V103+U103</f>
        <v>0</v>
      </c>
      <c r="X102">
        <f t="shared" si="3"/>
        <v>-759.33</v>
      </c>
      <c r="Y102">
        <v>759.33</v>
      </c>
    </row>
    <row r="103" spans="1:25" x14ac:dyDescent="0.3">
      <c r="S103" t="s">
        <v>249</v>
      </c>
      <c r="T103">
        <f>AD15</f>
        <v>0</v>
      </c>
      <c r="U103">
        <f>T103*O102</f>
        <v>0</v>
      </c>
      <c r="X103">
        <f t="shared" si="3"/>
        <v>0</v>
      </c>
    </row>
    <row r="104" spans="1:25" x14ac:dyDescent="0.3">
      <c r="A104">
        <v>43</v>
      </c>
      <c r="B104" t="s">
        <v>25</v>
      </c>
      <c r="C104" t="s">
        <v>58</v>
      </c>
      <c r="E104" t="s">
        <v>132</v>
      </c>
      <c r="F104" t="s">
        <v>138</v>
      </c>
      <c r="H104" t="s">
        <v>215</v>
      </c>
      <c r="I104" t="s">
        <v>28</v>
      </c>
      <c r="J104" t="s">
        <v>403</v>
      </c>
      <c r="K104">
        <v>124740</v>
      </c>
      <c r="O104">
        <v>403</v>
      </c>
      <c r="P104" t="s">
        <v>37</v>
      </c>
      <c r="Q104" t="s">
        <v>69</v>
      </c>
      <c r="R104" t="s">
        <v>210</v>
      </c>
      <c r="S104" t="s">
        <v>249</v>
      </c>
      <c r="T104">
        <f>AD15</f>
        <v>0</v>
      </c>
      <c r="U104">
        <f>T104*O104</f>
        <v>0</v>
      </c>
      <c r="W104">
        <f>V104+U104</f>
        <v>0</v>
      </c>
      <c r="X104">
        <f t="shared" si="3"/>
        <v>-2615.4699999999998</v>
      </c>
      <c r="Y104">
        <v>2615.4699999999998</v>
      </c>
    </row>
    <row r="105" spans="1:25" x14ac:dyDescent="0.3">
      <c r="X105">
        <f t="shared" si="3"/>
        <v>0</v>
      </c>
    </row>
    <row r="106" spans="1:25" x14ac:dyDescent="0.3">
      <c r="X106">
        <f t="shared" si="3"/>
        <v>0</v>
      </c>
    </row>
    <row r="107" spans="1:25" x14ac:dyDescent="0.3">
      <c r="A107">
        <v>44</v>
      </c>
      <c r="B107">
        <v>208</v>
      </c>
      <c r="C107" t="s">
        <v>82</v>
      </c>
      <c r="D107" t="s">
        <v>397</v>
      </c>
      <c r="E107" t="s">
        <v>132</v>
      </c>
      <c r="F107" t="s">
        <v>131</v>
      </c>
      <c r="H107" t="s">
        <v>215</v>
      </c>
      <c r="I107" t="s">
        <v>28</v>
      </c>
      <c r="K107">
        <v>3529</v>
      </c>
      <c r="O107">
        <v>97</v>
      </c>
      <c r="P107" t="s">
        <v>37</v>
      </c>
      <c r="Q107" t="s">
        <v>181</v>
      </c>
      <c r="R107" t="s">
        <v>211</v>
      </c>
      <c r="S107" t="s">
        <v>249</v>
      </c>
      <c r="T107">
        <f>AD15</f>
        <v>0</v>
      </c>
      <c r="U107">
        <f>T107*O107</f>
        <v>0</v>
      </c>
      <c r="W107">
        <f>V107+U107</f>
        <v>0</v>
      </c>
      <c r="X107">
        <f t="shared" si="3"/>
        <v>-629.53</v>
      </c>
      <c r="Y107">
        <v>629.53</v>
      </c>
    </row>
    <row r="108" spans="1:25" x14ac:dyDescent="0.3">
      <c r="A108">
        <v>45</v>
      </c>
      <c r="B108" t="s">
        <v>26</v>
      </c>
      <c r="C108" t="s">
        <v>83</v>
      </c>
      <c r="D108" t="s">
        <v>398</v>
      </c>
      <c r="E108" t="s">
        <v>130</v>
      </c>
      <c r="F108" t="s">
        <v>133</v>
      </c>
      <c r="H108" t="s">
        <v>215</v>
      </c>
      <c r="I108" t="s">
        <v>28</v>
      </c>
      <c r="K108" t="s">
        <v>36</v>
      </c>
      <c r="O108">
        <v>459</v>
      </c>
      <c r="P108" t="s">
        <v>37</v>
      </c>
      <c r="Q108" t="s">
        <v>183</v>
      </c>
      <c r="R108" t="s">
        <v>211</v>
      </c>
      <c r="S108" t="s">
        <v>249</v>
      </c>
      <c r="T108">
        <f>AD15</f>
        <v>0</v>
      </c>
      <c r="U108">
        <f>T108*O108</f>
        <v>0</v>
      </c>
      <c r="W108">
        <f>V108+U108</f>
        <v>0</v>
      </c>
      <c r="X108">
        <f t="shared" si="3"/>
        <v>-2978.91</v>
      </c>
      <c r="Y108">
        <v>2978.91</v>
      </c>
    </row>
    <row r="109" spans="1:25" x14ac:dyDescent="0.3">
      <c r="X109">
        <f t="shared" si="3"/>
        <v>0</v>
      </c>
    </row>
    <row r="110" spans="1:25" x14ac:dyDescent="0.3">
      <c r="A110">
        <v>46</v>
      </c>
      <c r="B110" t="s">
        <v>27</v>
      </c>
      <c r="C110" t="s">
        <v>59</v>
      </c>
      <c r="E110" t="s">
        <v>134</v>
      </c>
      <c r="F110" t="s">
        <v>135</v>
      </c>
      <c r="G110" t="s">
        <v>369</v>
      </c>
      <c r="H110" t="s">
        <v>216</v>
      </c>
      <c r="I110" t="s">
        <v>28</v>
      </c>
      <c r="K110">
        <v>582</v>
      </c>
      <c r="O110">
        <v>23</v>
      </c>
      <c r="P110" t="s">
        <v>37</v>
      </c>
      <c r="Q110" t="s">
        <v>184</v>
      </c>
      <c r="R110" t="s">
        <v>203</v>
      </c>
      <c r="S110" t="s">
        <v>251</v>
      </c>
      <c r="T110">
        <f>AE11</f>
        <v>0</v>
      </c>
      <c r="U110">
        <f>T110*O110</f>
        <v>0</v>
      </c>
      <c r="W110">
        <f>V110+U110</f>
        <v>0</v>
      </c>
      <c r="X110">
        <f t="shared" si="3"/>
        <v>-149.27000000000001</v>
      </c>
      <c r="Y110">
        <v>149.27000000000001</v>
      </c>
    </row>
    <row r="111" spans="1:25" x14ac:dyDescent="0.3">
      <c r="A111">
        <v>47</v>
      </c>
      <c r="B111">
        <v>223</v>
      </c>
      <c r="C111" t="s">
        <v>49</v>
      </c>
      <c r="E111" t="s">
        <v>320</v>
      </c>
      <c r="F111" t="s">
        <v>321</v>
      </c>
      <c r="G111" t="s">
        <v>369</v>
      </c>
      <c r="H111" t="s">
        <v>220</v>
      </c>
      <c r="I111" t="s">
        <v>28</v>
      </c>
      <c r="K111">
        <v>110793</v>
      </c>
      <c r="O111">
        <v>70</v>
      </c>
      <c r="P111" t="s">
        <v>37</v>
      </c>
      <c r="Q111" t="s">
        <v>184</v>
      </c>
      <c r="R111" t="s">
        <v>203</v>
      </c>
      <c r="S111" t="s">
        <v>249</v>
      </c>
      <c r="T111">
        <f>AD12</f>
        <v>0</v>
      </c>
      <c r="U111">
        <f>T111*O111</f>
        <v>0</v>
      </c>
      <c r="W111">
        <f>V111+U111</f>
        <v>0</v>
      </c>
      <c r="X111">
        <f t="shared" si="3"/>
        <v>-10029.6</v>
      </c>
      <c r="Y111">
        <v>10029.6</v>
      </c>
    </row>
    <row r="112" spans="1:25" x14ac:dyDescent="0.3">
      <c r="A112" t="s">
        <v>322</v>
      </c>
      <c r="W112">
        <f>SUM(W6:W111)</f>
        <v>989613.11120000004</v>
      </c>
      <c r="X112">
        <f t="shared" si="3"/>
        <v>-5265878.5688000014</v>
      </c>
      <c r="Y112">
        <f>SUM(Y6:Y111)</f>
        <v>6255491.6800000016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5:P25"/>
  <sheetViews>
    <sheetView topLeftCell="A10" workbookViewId="0">
      <selection activeCell="B25" sqref="B25:P25"/>
    </sheetView>
  </sheetViews>
  <sheetFormatPr defaultRowHeight="14.4" x14ac:dyDescent="0.3"/>
  <sheetData>
    <row r="25" spans="2:16" ht="29.4" thickBot="1" x14ac:dyDescent="0.35">
      <c r="B25" s="268">
        <v>47</v>
      </c>
      <c r="C25" s="269">
        <v>223</v>
      </c>
      <c r="D25" s="269"/>
      <c r="E25" s="269"/>
      <c r="F25" s="270" t="s">
        <v>49</v>
      </c>
      <c r="G25" s="271" t="s">
        <v>413</v>
      </c>
      <c r="H25" s="273" t="s">
        <v>220</v>
      </c>
      <c r="I25" s="272" t="s">
        <v>28</v>
      </c>
      <c r="J25" s="270">
        <v>110793</v>
      </c>
      <c r="K25" s="274"/>
      <c r="L25" s="270">
        <v>70</v>
      </c>
      <c r="M25" s="272" t="s">
        <v>37</v>
      </c>
      <c r="N25" s="282">
        <v>10402</v>
      </c>
      <c r="O25" s="279"/>
      <c r="P25" s="280">
        <v>10402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Sheet1</vt:lpstr>
      <vt:lpstr>Sheet5</vt:lpstr>
      <vt:lpstr>Sheet2</vt:lpstr>
      <vt:lpstr>Sheet3</vt:lpstr>
      <vt:lpstr>Sheet4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denisa.izabela</dc:creator>
  <cp:lastModifiedBy>Andreea</cp:lastModifiedBy>
  <cp:lastPrinted>2021-05-28T09:45:19Z</cp:lastPrinted>
  <dcterms:created xsi:type="dcterms:W3CDTF">2016-06-07T11:07:24Z</dcterms:created>
  <dcterms:modified xsi:type="dcterms:W3CDTF">2021-06-16T09:36:03Z</dcterms:modified>
</cp:coreProperties>
</file>